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AirportAdmin\Admin\NETWORK FINAL\STRATEGIC PLAN\"/>
    </mc:Choice>
  </mc:AlternateContent>
  <xr:revisionPtr revIDLastSave="0" documentId="13_ncr:1_{D603E2BE-BE73-450B-9426-CE07EFACA285}" xr6:coauthVersionLast="47" xr6:coauthVersionMax="47" xr10:uidLastSave="{00000000-0000-0000-0000-000000000000}"/>
  <bookViews>
    <workbookView showSheetTabs="0" xWindow="22932" yWindow="-96" windowWidth="23256" windowHeight="12456" tabRatio="811" xr2:uid="{22E72848-6F45-4249-BFB3-4314AD4810A0}"/>
  </bookViews>
  <sheets>
    <sheet name="Dashboard" sheetId="7" r:id="rId1"/>
    <sheet name="Goal 1" sheetId="2" r:id="rId2"/>
    <sheet name="Goal 2" sheetId="1" r:id="rId3"/>
    <sheet name="Goal 3" sheetId="3" r:id="rId4"/>
    <sheet name="Goal 4" sheetId="4" r:id="rId5"/>
    <sheet name="Goal 5" sheetId="5" r:id="rId6"/>
    <sheet name="Goal 6" sheetId="8" r:id="rId7"/>
    <sheet name="Goal 7" sheetId="9" r:id="rId8"/>
    <sheet name="Goal 8" sheetId="10" r:id="rId9"/>
  </sheets>
  <definedNames>
    <definedName name="_Hlk115250383" localSheetId="3">'Goal 3'!#REF!</definedName>
    <definedName name="_Hlk115433723" localSheetId="2">'Goal 2'!$B$25</definedName>
    <definedName name="_Hlk115531163" localSheetId="3">'Goal 3'!#REF!</definedName>
    <definedName name="_Toc117178264" localSheetId="2">'Goal 2'!$B$5</definedName>
    <definedName name="_Toc117178264" localSheetId="3">'Goal 3'!$B$5</definedName>
    <definedName name="_Toc117178265" localSheetId="3">'Goal 3'!$B$5</definedName>
    <definedName name="_Toc117178266" localSheetId="4">'Goal 4'!$B$5</definedName>
    <definedName name="_Toc117178266" localSheetId="5">'Goal 5'!$B$5</definedName>
    <definedName name="_Toc117178266" localSheetId="6">'Goal 6'!$B$5</definedName>
    <definedName name="_Toc117178266" localSheetId="7">'Goal 7'!$B$5</definedName>
    <definedName name="_Toc117178266" localSheetId="8">'Goal 8'!$B$5</definedName>
    <definedName name="_Toc117178267" localSheetId="5">'Goal 5'!$B$5</definedName>
    <definedName name="_Toc117178267" localSheetId="6">'Goal 6'!$B$5</definedName>
    <definedName name="_Toc117178267" localSheetId="7">'Goal 7'!$B$5</definedName>
    <definedName name="_Toc117178267" localSheetId="8">'Goal 8'!$B$5</definedName>
    <definedName name="_Toc62853835" localSheetId="1">'Goal 1'!$B$5</definedName>
    <definedName name="_xlchart.v1.0" hidden="1">Dashboard!$Q$24:$Q$26</definedName>
    <definedName name="_xlchart.v1.1" hidden="1">Dashboard!$R$24:$R$26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I22" i="10"/>
  <c r="I15" i="10"/>
  <c r="I8" i="10"/>
  <c r="I21" i="9"/>
  <c r="I15" i="9"/>
  <c r="I8" i="9"/>
  <c r="I32" i="4"/>
  <c r="J32" i="4" s="1"/>
  <c r="I26" i="4"/>
  <c r="J26" i="4" s="1"/>
  <c r="I20" i="4"/>
  <c r="J20" i="4" s="1"/>
  <c r="I14" i="4"/>
  <c r="I8" i="4"/>
  <c r="H15" i="10" l="1"/>
  <c r="H22" i="10"/>
  <c r="H8" i="10"/>
  <c r="K5" i="10"/>
  <c r="J5" i="10"/>
  <c r="I5" i="10"/>
  <c r="I3" i="10" l="1"/>
  <c r="M3" i="10" s="1"/>
  <c r="K3" i="10"/>
  <c r="J3" i="10"/>
  <c r="N3" i="10"/>
  <c r="N4" i="10" s="1"/>
  <c r="K5" i="9"/>
  <c r="J5" i="9"/>
  <c r="I5" i="9"/>
  <c r="H15" i="9"/>
  <c r="H21" i="9"/>
  <c r="H8" i="9"/>
  <c r="I15" i="8"/>
  <c r="J15" i="8" s="1"/>
  <c r="I21" i="8"/>
  <c r="J21" i="8" s="1"/>
  <c r="I29" i="8"/>
  <c r="J29" i="8" s="1"/>
  <c r="I36" i="8"/>
  <c r="J36" i="8" s="1"/>
  <c r="I8" i="8"/>
  <c r="J8" i="8" s="1"/>
  <c r="L5" i="8"/>
  <c r="K5" i="8"/>
  <c r="J5" i="8"/>
  <c r="I14" i="5"/>
  <c r="J14" i="5" s="1"/>
  <c r="I20" i="5"/>
  <c r="J20" i="5" s="1"/>
  <c r="I8" i="5"/>
  <c r="J8" i="5" s="1"/>
  <c r="L5" i="5"/>
  <c r="K5" i="5"/>
  <c r="J5" i="5"/>
  <c r="I14" i="3"/>
  <c r="J14" i="3" s="1"/>
  <c r="I21" i="3"/>
  <c r="J21" i="3" s="1"/>
  <c r="I8" i="3"/>
  <c r="J8" i="3" s="1"/>
  <c r="L5" i="3"/>
  <c r="K5" i="3"/>
  <c r="J5" i="3"/>
  <c r="I14" i="1"/>
  <c r="J14" i="1" s="1"/>
  <c r="I20" i="1"/>
  <c r="J20" i="1" s="1"/>
  <c r="I26" i="1"/>
  <c r="J26" i="1" s="1"/>
  <c r="J14" i="4"/>
  <c r="J8" i="4"/>
  <c r="L5" i="4"/>
  <c r="K5" i="4"/>
  <c r="J5" i="4"/>
  <c r="M30" i="7" l="1"/>
  <c r="L3" i="10"/>
  <c r="O3" i="8"/>
  <c r="O4" i="8" s="1"/>
  <c r="N3" i="9"/>
  <c r="N4" i="9" s="1"/>
  <c r="J3" i="4"/>
  <c r="N3" i="4" s="1"/>
  <c r="L3" i="4"/>
  <c r="O3" i="4"/>
  <c r="O4" i="4" s="1"/>
  <c r="J3" i="5"/>
  <c r="N3" i="5" s="1"/>
  <c r="K3" i="4"/>
  <c r="K3" i="3"/>
  <c r="K3" i="5"/>
  <c r="J3" i="9"/>
  <c r="M4" i="10"/>
  <c r="J3" i="3"/>
  <c r="M3" i="3" s="1"/>
  <c r="L3" i="3"/>
  <c r="L3" i="5"/>
  <c r="K3" i="9"/>
  <c r="I3" i="9"/>
  <c r="M3" i="9" s="1"/>
  <c r="J3" i="8"/>
  <c r="K3" i="8"/>
  <c r="L3" i="8"/>
  <c r="O3" i="5"/>
  <c r="O4" i="5" s="1"/>
  <c r="O3" i="3"/>
  <c r="I8" i="1"/>
  <c r="J8" i="1" s="1"/>
  <c r="M5" i="1"/>
  <c r="L5" i="1"/>
  <c r="K5" i="1"/>
  <c r="I26" i="2"/>
  <c r="J26" i="2" s="1"/>
  <c r="I20" i="2"/>
  <c r="J20" i="2" s="1"/>
  <c r="I14" i="2"/>
  <c r="J14" i="2" s="1"/>
  <c r="K5" i="2"/>
  <c r="G30" i="7" l="1"/>
  <c r="R25" i="7"/>
  <c r="L3" i="9"/>
  <c r="M3" i="5"/>
  <c r="M3" i="4"/>
  <c r="N3" i="3"/>
  <c r="K30" i="7"/>
  <c r="N4" i="8"/>
  <c r="N4" i="4"/>
  <c r="K21" i="7"/>
  <c r="M4" i="9"/>
  <c r="N4" i="5"/>
  <c r="I30" i="7"/>
  <c r="M21" i="7"/>
  <c r="O4" i="3"/>
  <c r="N4" i="3"/>
  <c r="M3" i="8"/>
  <c r="N3" i="8"/>
  <c r="L3" i="1"/>
  <c r="J3" i="1"/>
  <c r="O3" i="1"/>
  <c r="O4" i="1" s="1"/>
  <c r="K3" i="1"/>
  <c r="J5" i="2"/>
  <c r="R24" i="7" s="1"/>
  <c r="L5" i="2"/>
  <c r="R26" i="7" s="1"/>
  <c r="I8" i="2"/>
  <c r="I21" i="7" l="1"/>
  <c r="M3" i="1"/>
  <c r="N4" i="1"/>
  <c r="J8" i="2"/>
  <c r="J3" i="2"/>
  <c r="I12" i="7" s="1"/>
  <c r="K3" i="2"/>
  <c r="G12" i="7" s="1"/>
  <c r="L3" i="2"/>
  <c r="N3" i="1"/>
  <c r="O3" i="2"/>
  <c r="O4" i="2" s="1"/>
  <c r="M6" i="7" l="1"/>
  <c r="B51" i="7" s="1"/>
  <c r="N4" i="2"/>
  <c r="I6" i="7" s="1"/>
  <c r="D52" i="7"/>
  <c r="D53" i="7"/>
  <c r="N3" i="2"/>
  <c r="M3" i="2"/>
  <c r="M12" i="7" s="1"/>
  <c r="E12" i="7" l="1"/>
  <c r="K12" i="7" s="1"/>
  <c r="D51" i="7" s="1"/>
  <c r="B52" i="7"/>
  <c r="K6" i="7"/>
  <c r="B53" i="7" s="1"/>
  <c r="D54" i="7"/>
  <c r="O12" i="7" l="1"/>
  <c r="D55" i="7" s="1"/>
</calcChain>
</file>

<file path=xl/sharedStrings.xml><?xml version="1.0" encoding="utf-8"?>
<sst xmlns="http://schemas.openxmlformats.org/spreadsheetml/2006/main" count="663" uniqueCount="279">
  <si>
    <t>OVERALL</t>
  </si>
  <si>
    <t xml:space="preserve">     Overall Health of Project</t>
  </si>
  <si>
    <t>Total # of Goals</t>
  </si>
  <si>
    <t>Total Goals in Progress</t>
  </si>
  <si>
    <t>Total Goals Not Started</t>
  </si>
  <si>
    <t>Total Goals Complete</t>
  </si>
  <si>
    <t>Project Highlights</t>
  </si>
  <si>
    <t>Total # of Objectives</t>
  </si>
  <si>
    <t>Total Objectives in Progress</t>
  </si>
  <si>
    <t>Total Objectives Not Started</t>
  </si>
  <si>
    <t>Total Objectives Complete</t>
  </si>
  <si>
    <t>Total Objectives - 
ON TIME</t>
  </si>
  <si>
    <t>Total Objectives - LATE</t>
  </si>
  <si>
    <t>STATUS</t>
  </si>
  <si>
    <t>Project Progress</t>
  </si>
  <si>
    <t>Not Started</t>
  </si>
  <si>
    <t>In Progress</t>
  </si>
  <si>
    <t>Complete</t>
  </si>
  <si>
    <t>On time</t>
  </si>
  <si>
    <t>Late</t>
  </si>
  <si>
    <t>O-NS</t>
  </si>
  <si>
    <t>O-IP</t>
  </si>
  <si>
    <t>O-C</t>
  </si>
  <si>
    <t>O:On-time</t>
  </si>
  <si>
    <t xml:space="preserve">O:Late </t>
  </si>
  <si>
    <t>G-C (Y/N)</t>
  </si>
  <si>
    <t>T-NS</t>
  </si>
  <si>
    <t>T-IP</t>
  </si>
  <si>
    <t>T-C</t>
  </si>
  <si>
    <t>T:On-time</t>
  </si>
  <si>
    <t>Status = Not Started, In Progress, Complete</t>
  </si>
  <si>
    <t>#</t>
  </si>
  <si>
    <t>Objective</t>
  </si>
  <si>
    <t>Target Start Date</t>
  </si>
  <si>
    <t>Target Finish Date</t>
  </si>
  <si>
    <t>Lead Resource</t>
  </si>
  <si>
    <t>Success Criteria</t>
  </si>
  <si>
    <t>Obj. Status</t>
  </si>
  <si>
    <t>Progress</t>
  </si>
  <si>
    <t>Task</t>
  </si>
  <si>
    <t>Status</t>
  </si>
  <si>
    <t>Results</t>
  </si>
  <si>
    <t>On-time</t>
  </si>
  <si>
    <t xml:space="preserve">Late </t>
  </si>
  <si>
    <r>
      <t>3.2.4</t>
    </r>
    <r>
      <rPr>
        <sz val="12"/>
        <color rgb="FF000000"/>
        <rFont val="Times New Roman"/>
        <family val="1"/>
      </rPr>
      <t xml:space="preserve"> Incorporate feedback and present to ACUASI Director for approval</t>
    </r>
  </si>
  <si>
    <t xml:space="preserve">Results </t>
  </si>
  <si>
    <t xml:space="preserve">GOAL 1: </t>
  </si>
  <si>
    <t>Pursue &amp; Implement Opportunities for Increasing Profitability to Promote Economic Stability</t>
  </si>
  <si>
    <t xml:space="preserve">Expand secondary transportation 
services offered by the airport </t>
  </si>
  <si>
    <t xml:space="preserve">Secondary transportation system 
plan is developed and pitched to 
transportation system stakeholders </t>
  </si>
  <si>
    <t xml:space="preserve">Identify new non-aviation revenue </t>
  </si>
  <si>
    <t xml:space="preserve">Plan to secure new non-aviation 
revenue sources is developed and 
presented to the airport commission 
for action </t>
  </si>
  <si>
    <t xml:space="preserve">Establish new airlines and routes </t>
  </si>
  <si>
    <t xml:space="preserve">Marketing presentation pitched to at 
least 3 new air carriers </t>
  </si>
  <si>
    <t xml:space="preserve">Evaluate infrastructure to support four season aviation </t>
  </si>
  <si>
    <t xml:space="preserve">Funding proposal is submitted to 
town of Barnstable </t>
  </si>
  <si>
    <t xml:space="preserve">GOAL 2: </t>
  </si>
  <si>
    <t>Involve &amp; Engage Community Stakeholders and Neighbors (Residents) &amp; Improve Collaboration</t>
  </si>
  <si>
    <t xml:space="preserve">Develop a neighborhood (residents) and business work group that meets regularly 
with airport management  </t>
  </si>
  <si>
    <t xml:space="preserve">Work group participants are 
established, and meetings are 
scheduled </t>
  </si>
  <si>
    <t xml:space="preserve">2.1.1 Identify potential neighborhood and business interests </t>
  </si>
  <si>
    <t xml:space="preserve">2.1.2 Solicit participation in work group </t>
  </si>
  <si>
    <t xml:space="preserve">2.1.3 Set work group schedule for the year </t>
  </si>
  <si>
    <t xml:space="preserve">Enhance communications using a variety of media (print/non-print) </t>
  </si>
  <si>
    <t xml:space="preserve">Plan using a variety of 
print/non-print media sources 
has been implemented </t>
  </si>
  <si>
    <t xml:space="preserve">2.2.1 Identify communication sources not in use </t>
  </si>
  <si>
    <t xml:space="preserve"> 2.2.3 Develop and implement communications plan </t>
  </si>
  <si>
    <t>2.2.2 Select which sources are a good fit to enhance communications</t>
  </si>
  <si>
    <t xml:space="preserve">Develop new methods to communicate and solicit feedback </t>
  </si>
  <si>
    <t xml:space="preserve">2.3.1 Identify new feedback mechanisms 
and their target market </t>
  </si>
  <si>
    <t xml:space="preserve">2.3.2 Select preferred mechanism and develop implementation plan </t>
  </si>
  <si>
    <t xml:space="preserve">2.3.3 Implement new feedback mechanism plan </t>
  </si>
  <si>
    <t>New feedback mechanism plan 
is implemented</t>
  </si>
  <si>
    <t xml:space="preserve">Establish community liaisons for interest groups </t>
  </si>
  <si>
    <t xml:space="preserve">Liaisons have been assigned 
and outreach efforts underway </t>
  </si>
  <si>
    <t xml:space="preserve">2.4.1 Identify interest groups </t>
  </si>
  <si>
    <t xml:space="preserve">2.4.2 Assign liaisons for each group </t>
  </si>
  <si>
    <t xml:space="preserve">2.4.3 Develop and implement outreach 
efforts </t>
  </si>
  <si>
    <t xml:space="preserve">GOAL 3: </t>
  </si>
  <si>
    <t>Improve Regional Transportation Network</t>
  </si>
  <si>
    <t xml:space="preserve">Explore micro transit system to and from 
downtown Hyannis </t>
  </si>
  <si>
    <t>A viable model of a micro transit 
system is developed and presented to the airport commission for action</t>
  </si>
  <si>
    <t xml:space="preserve"> 3.1.1 Identify viable micro transit modes </t>
  </si>
  <si>
    <t xml:space="preserve">3.1.2 Identify route map with stops </t>
  </si>
  <si>
    <t xml:space="preserve">3.1.3 Develop micro transit system model </t>
  </si>
  <si>
    <t xml:space="preserve">Identify and evaluate similar regional 
transportation systems in US </t>
  </si>
  <si>
    <t>A proposed model of a transportation network is developed and presented to the airport commission for action</t>
  </si>
  <si>
    <t xml:space="preserve">3.2.1 Identify airports similar to CCGA </t>
  </si>
  <si>
    <t xml:space="preserve"> 3.2.2 Research transportation networks at identified airports </t>
  </si>
  <si>
    <t xml:space="preserve">3.2.3 Develop model of transportation network proposed for CCGA </t>
  </si>
  <si>
    <t xml:space="preserve">Support the conduct of a regional 
transportation study </t>
  </si>
  <si>
    <t xml:space="preserve">Study findings are presented to 
airport commission and town of 
Barnstable </t>
  </si>
  <si>
    <t xml:space="preserve">3.3.1 Elicit study sponsors (FAA, MASS DOT, Congress etc) </t>
  </si>
  <si>
    <t xml:space="preserve">3.3.2 Facilitate and contribute to study </t>
  </si>
  <si>
    <t xml:space="preserve"> 3.3.3 Present study findings to 
airport commission and town of 
Barnstable </t>
  </si>
  <si>
    <t>GOAL 4:</t>
  </si>
  <si>
    <t xml:space="preserve">Enhance Aviation Education Opportunities </t>
  </si>
  <si>
    <t xml:space="preserve">Solicit Cape Cod Community College (CCCC) for aviation maintenance training facility </t>
  </si>
  <si>
    <t xml:space="preserve">4.1.1 Identify appropriate party at CCCC to solicit </t>
  </si>
  <si>
    <t xml:space="preserve">4.1.2 Develop proposal for aviation maintenance training facility </t>
  </si>
  <si>
    <t xml:space="preserve">4.1.3 Pitch proposal to appropriate party </t>
  </si>
  <si>
    <t xml:space="preserve">Pitch for aviation maintenance 
training facility is made to 
appropriate party at CCCC </t>
  </si>
  <si>
    <t>Solicit Career Day involvement from different schools</t>
  </si>
  <si>
    <t xml:space="preserve">Targeted schools have agreed to 
participate in Career Day </t>
  </si>
  <si>
    <t xml:space="preserve">4.2.1 Identify schools to target for participation </t>
  </si>
  <si>
    <t xml:space="preserve">4.2.2 Develop Career Day schedule for participation </t>
  </si>
  <si>
    <t xml:space="preserve">4.2.3 Secure participation agreement from 
targeted schools </t>
  </si>
  <si>
    <t xml:space="preserve">Solicit Career Day involvement from different speakers </t>
  </si>
  <si>
    <t xml:space="preserve">Targeted speakers have agreed to 
participate in Career Day </t>
  </si>
  <si>
    <t xml:space="preserve">4.3.1 Identify speakers to target for participation </t>
  </si>
  <si>
    <t xml:space="preserve">4.3.2 Develop Career Day schedule for participation </t>
  </si>
  <si>
    <t xml:space="preserve">4.3.3  Secure participation agreement from 
targeted schools </t>
  </si>
  <si>
    <t xml:space="preserve">Implement yearly aviation education programs in local schools </t>
  </si>
  <si>
    <t xml:space="preserve">Proposed aviation education 
programs are presented to 
targeted schools </t>
  </si>
  <si>
    <t xml:space="preserve">4.4.1 Identify schools to target for education programs </t>
  </si>
  <si>
    <t xml:space="preserve">4.4.2 Coordinate with FAA Aviation Education Counselor at New England Regional Office and other aviation organizations to develop programs </t>
  </si>
  <si>
    <t xml:space="preserve">4.4.3 Present proposed programs to targeted schools </t>
  </si>
  <si>
    <t xml:space="preserve">Enhance High School Intern Program </t>
  </si>
  <si>
    <t xml:space="preserve">Enhanced High School Intern 
Program is presented to airport 
commission </t>
  </si>
  <si>
    <t xml:space="preserve">4.5.1 Survey/interview past high school interns for recommendations on how to enhance the program </t>
  </si>
  <si>
    <t xml:space="preserve">4.5.2 Solicit aviation businesses at CCGA to 
participate in intern program </t>
  </si>
  <si>
    <t xml:space="preserve">4.5.3 Develop enhanced intern program and present to airport commission </t>
  </si>
  <si>
    <t>GOAL 5:</t>
  </si>
  <si>
    <t>Identify and Address Environmental Issues</t>
  </si>
  <si>
    <t xml:space="preserve">Educate pilot community and future air service stakeholders on recommended noise abatement procedures </t>
  </si>
  <si>
    <t xml:space="preserve">Quarterly noise complaint 
reporting includes analysis of 
efficacy of marketing campaign 
and improvements related to it </t>
  </si>
  <si>
    <t xml:space="preserve">5.1.1 Review existing noise abatement procedures for enhancements </t>
  </si>
  <si>
    <t xml:space="preserve">5.1.2 Develop noise abatement procedure marketing campaign that includes future air service stakeholders </t>
  </si>
  <si>
    <t xml:space="preserve">5.1.3 Monitor noise complaints for improvement over 2024 </t>
  </si>
  <si>
    <t xml:space="preserve">Reduce emissions from 2025 baseline </t>
  </si>
  <si>
    <t>Emission reduction plan is 
implemented, 10% emission 
reduction achieved in 2026</t>
  </si>
  <si>
    <t xml:space="preserve">5.2.1 Establish emissions baseline for 2025 </t>
  </si>
  <si>
    <t xml:space="preserve"> 5.2.2 Develop proposed emission reduction plan </t>
  </si>
  <si>
    <t xml:space="preserve">5.2.3 Implement plan and monitor results </t>
  </si>
  <si>
    <t xml:space="preserve">Avoid chemical impact on ground water and environment through use of proper products </t>
  </si>
  <si>
    <t xml:space="preserve">New environmentally safer 
chemical products are identified 
and transitioned to </t>
  </si>
  <si>
    <t xml:space="preserve">5.3.1 Survey chemicals in use at CCGA </t>
  </si>
  <si>
    <t xml:space="preserve">5.3.2 Identify alternative applications </t>
  </si>
  <si>
    <t xml:space="preserve">5.3.3 Transition to new products </t>
  </si>
  <si>
    <t>GOAL 6:</t>
  </si>
  <si>
    <t>Promote, Engage &amp; Implement New and Emerging Technology in Air Transportation, Safety &amp; Noise Abatement</t>
  </si>
  <si>
    <t xml:space="preserve">Develop an Incubation Center for new technology </t>
  </si>
  <si>
    <t>Incubation Center model for 
CCGA is presented to airport 
commission</t>
  </si>
  <si>
    <t xml:space="preserve">6.1.1 Research incubation center modelling </t>
  </si>
  <si>
    <t xml:space="preserve">6.1.2 Select proposed model for CCGA </t>
  </si>
  <si>
    <t xml:space="preserve">6.1.3 Present model to airport commission for action </t>
  </si>
  <si>
    <t xml:space="preserve">Entice tech companies for future self
sufficiency </t>
  </si>
  <si>
    <t xml:space="preserve">Proposals are presented to 
airport commission for action </t>
  </si>
  <si>
    <t xml:space="preserve">6.2.1 Identify services that could be 
replaced by self-sufficient tech </t>
  </si>
  <si>
    <t xml:space="preserve">6.2.2 Solicit proposals from tech companies </t>
  </si>
  <si>
    <t xml:space="preserve">6.2.3 Present proposals to airport commission for action </t>
  </si>
  <si>
    <t>Develop and implement an Airport App for ease of parking, checking in, and all airport services</t>
  </si>
  <si>
    <t>Airport App prototype is developed and presented to airport commission for approval</t>
  </si>
  <si>
    <r>
      <t>6.3.1</t>
    </r>
    <r>
      <rPr>
        <sz val="12"/>
        <color rgb="FF000000"/>
        <rFont val="Times New Roman"/>
        <family val="1"/>
      </rPr>
      <t xml:space="preserve"> Develop list of potential development sources (schools, existing apps, development contracts, etc)</t>
    </r>
  </si>
  <si>
    <r>
      <t>6.3.2</t>
    </r>
    <r>
      <rPr>
        <sz val="12"/>
        <color rgb="FF000000"/>
        <rFont val="Times New Roman"/>
        <family val="1"/>
      </rPr>
      <t xml:space="preserve"> Determine best source to meet objectives balancing efficiency and cost</t>
    </r>
  </si>
  <si>
    <r>
      <t>6.3.3</t>
    </r>
    <r>
      <rPr>
        <sz val="12"/>
        <color rgb="FF000000"/>
        <rFont val="Times New Roman"/>
        <family val="1"/>
      </rPr>
      <t xml:space="preserve"> Contract with best source</t>
    </r>
  </si>
  <si>
    <r>
      <t>6.3.4</t>
    </r>
    <r>
      <rPr>
        <sz val="12"/>
        <color rgb="FF000000"/>
        <rFont val="Times New Roman"/>
        <family val="1"/>
      </rPr>
      <t xml:space="preserve"> Present prototype to airport commission for approval</t>
    </r>
  </si>
  <si>
    <t xml:space="preserve">Support electric aircraft including eVOTLs </t>
  </si>
  <si>
    <t xml:space="preserve">Electric aircraft including eVOTLs are conducting recurring operations at CCGA </t>
  </si>
  <si>
    <r>
      <t>6.4.1</t>
    </r>
    <r>
      <rPr>
        <sz val="12"/>
        <color rgb="FF000000"/>
        <rFont val="Times New Roman"/>
        <family val="1"/>
      </rPr>
      <t xml:space="preserve"> Develop a project plan </t>
    </r>
  </si>
  <si>
    <r>
      <t>6.4.3</t>
    </r>
    <r>
      <rPr>
        <sz val="12"/>
        <color rgb="FF000000"/>
        <rFont val="Times New Roman"/>
        <family val="1"/>
      </rPr>
      <t xml:space="preserve"> Determine charging station locations </t>
    </r>
  </si>
  <si>
    <r>
      <t>6.4.2</t>
    </r>
    <r>
      <rPr>
        <sz val="12"/>
        <color rgb="FF000000"/>
        <rFont val="Times New Roman"/>
        <family val="1"/>
      </rPr>
      <t xml:space="preserve"> Identify infrastructure requirements </t>
    </r>
  </si>
  <si>
    <r>
      <t>6.4.4</t>
    </r>
    <r>
      <rPr>
        <sz val="12"/>
        <color rgb="FF000000"/>
        <rFont val="Times New Roman"/>
        <family val="1"/>
      </rPr>
      <t xml:space="preserve">. Implement infrastructure changes </t>
    </r>
  </si>
  <si>
    <t xml:space="preserve">Identify new technology readily available in air transportation </t>
  </si>
  <si>
    <t>At least one new air transportation technology has been identified and implemented</t>
  </si>
  <si>
    <t xml:space="preserve">6.5.1   Establish viability of new technology </t>
  </si>
  <si>
    <r>
      <t>6.5.2</t>
    </r>
    <r>
      <rPr>
        <sz val="12"/>
        <color rgb="FF000000"/>
        <rFont val="Times New Roman"/>
        <family val="1"/>
      </rPr>
      <t xml:space="preserve"> Investigate/evaluate how to utilize new technology </t>
    </r>
  </si>
  <si>
    <t xml:space="preserve">6.5.3 Select new technology for implementation </t>
  </si>
  <si>
    <t>6.5.4 Develop implementation plan for new technology</t>
  </si>
  <si>
    <t>6.5.5 Implement new technology according to plan</t>
  </si>
  <si>
    <t xml:space="preserve">GOAL 7: </t>
  </si>
  <si>
    <t>Increase Annual Airport Operations</t>
  </si>
  <si>
    <t xml:space="preserve">Increase passenger traffic by expanding 
direct flight offerings </t>
  </si>
  <si>
    <t xml:space="preserve">Passenger traffic is increased by at least 50% over 2024 </t>
  </si>
  <si>
    <t xml:space="preserve">7.1.1 Develop marketing pitch to present to main and discount carriers </t>
  </si>
  <si>
    <t xml:space="preserve">7.1.2 Pitch marketing campaign to existing carriers for service into/out of CCGA </t>
  </si>
  <si>
    <t xml:space="preserve">7.1.3 Provide incentives to secure deal </t>
  </si>
  <si>
    <t>At least two new routes and 
1 new airline are added in 
2025</t>
  </si>
  <si>
    <t>7.2.1 Develop marketing pitch to present new service main and discount carriers</t>
  </si>
  <si>
    <t xml:space="preserve">7.2.2 Pitch marketing campaign to new carriers for service into/out of CCGA </t>
  </si>
  <si>
    <t xml:space="preserve">7.2.3  Provide incentives to secure 
deal </t>
  </si>
  <si>
    <t xml:space="preserve">Increase general aviation operations </t>
  </si>
  <si>
    <t xml:space="preserve">Increase GA operations over 
2024 by at least 15% </t>
  </si>
  <si>
    <t xml:space="preserve">7.3.1 Develop quarterly “fly-in” events to entice GA pilots to HYA </t>
  </si>
  <si>
    <t xml:space="preserve"> 7.3.2 Develop marketing campaign to advertise HYA to NE GA community </t>
  </si>
  <si>
    <t xml:space="preserve">7.3.3 Work with FAA Boston Consolidated TRACON to inform desire to use HYA for practice IFR 
approaches </t>
  </si>
  <si>
    <t xml:space="preserve">GOAL 8: </t>
  </si>
  <si>
    <t>Evaluate and Enhance Jet Fuel Purchase Programs</t>
  </si>
  <si>
    <t>Evaluate existing program for providing jet fuel</t>
  </si>
  <si>
    <t xml:space="preserve">Jet fuel program improvement plan is presented to airport 
commission for action </t>
  </si>
  <si>
    <t xml:space="preserve">8.1.1 Compare existing jet fuel program to other sellers in Northeast US </t>
  </si>
  <si>
    <t xml:space="preserve">8.1.2 Identify improvement in process and price </t>
  </si>
  <si>
    <t xml:space="preserve">8.1.3 Develop improvement plan to present to airport commission for action </t>
  </si>
  <si>
    <t xml:space="preserve">Develop and solicit jet fuel customer 
service survey </t>
  </si>
  <si>
    <t xml:space="preserve">Achieve 30% improvement in customer service survey results in repeated survey </t>
  </si>
  <si>
    <t xml:space="preserve">8.2.1 Analyze survey results </t>
  </si>
  <si>
    <t xml:space="preserve">8.2.2 Develop action items to address survey issues </t>
  </si>
  <si>
    <t xml:space="preserve">8.2.3 Repeat survey in 6 to 9 months to evaluate improvement </t>
  </si>
  <si>
    <t>8.2.4 Develop messaging product</t>
  </si>
  <si>
    <t xml:space="preserve">Perform data capture of fuel service event cycle </t>
  </si>
  <si>
    <t xml:space="preserve">8.3.1 Create service log that captures time of request and time of delivery completion </t>
  </si>
  <si>
    <t xml:space="preserve">Demonstrate a 30% gain in fuel service efficiency after 6 months </t>
  </si>
  <si>
    <t xml:space="preserve">8.3.2 Brief staff and emphasize service improvement targets </t>
  </si>
  <si>
    <t xml:space="preserve">8.3.3 Analyze results after 6 months of data capture </t>
  </si>
  <si>
    <t>Goal 1: Increasing Profitability</t>
  </si>
  <si>
    <t>Goal 2: 
Improve Collaboration</t>
  </si>
  <si>
    <t>Goal 3:
Regional Transportation</t>
  </si>
  <si>
    <t>Goal 4:
Aviation Education</t>
  </si>
  <si>
    <t>Goal 5: Environmental Issues</t>
  </si>
  <si>
    <t>Goal 6:
Emerging Technologies</t>
  </si>
  <si>
    <t>Goal 7:
Increase Operations</t>
  </si>
  <si>
    <t>Goal 8: 
Fuel Purchases Programs</t>
  </si>
  <si>
    <r>
      <rPr>
        <b/>
        <sz val="12"/>
        <color theme="1"/>
        <rFont val="Times New Roman"/>
        <family val="1"/>
      </rPr>
      <t>1.1.1</t>
    </r>
    <r>
      <rPr>
        <sz val="12"/>
        <color theme="1"/>
        <rFont val="Times New Roman"/>
        <family val="1"/>
      </rPr>
      <t xml:space="preserve"> Identify current transportation systems </t>
    </r>
  </si>
  <si>
    <r>
      <rPr>
        <b/>
        <sz val="12"/>
        <color theme="1"/>
        <rFont val="Times New Roman"/>
        <family val="1"/>
      </rPr>
      <t>1.1.2</t>
    </r>
    <r>
      <rPr>
        <sz val="12"/>
        <color theme="1"/>
        <rFont val="Times New Roman"/>
        <family val="1"/>
      </rPr>
      <t xml:space="preserve"> Develop plan to include CCGA as a transportation stop </t>
    </r>
  </si>
  <si>
    <r>
      <rPr>
        <b/>
        <sz val="12"/>
        <color theme="1"/>
        <rFont val="Times New Roman"/>
        <family val="1"/>
      </rPr>
      <t>1.1.3</t>
    </r>
    <r>
      <rPr>
        <sz val="12"/>
        <color theme="1"/>
        <rFont val="Times New Roman"/>
        <family val="1"/>
      </rPr>
      <t xml:space="preserve"> Approach transportation 
system stakeholders and pitch plan </t>
    </r>
  </si>
  <si>
    <r>
      <rPr>
        <b/>
        <sz val="12"/>
        <color theme="1"/>
        <rFont val="Times New Roman"/>
        <family val="1"/>
      </rPr>
      <t>1.2.1</t>
    </r>
    <r>
      <rPr>
        <sz val="12"/>
        <color theme="1"/>
        <rFont val="Times New Roman"/>
        <family val="1"/>
      </rPr>
      <t xml:space="preserve"> Develop list of potential non-aviation revenue sources </t>
    </r>
  </si>
  <si>
    <r>
      <rPr>
        <b/>
        <sz val="12"/>
        <color theme="1"/>
        <rFont val="Times New Roman"/>
        <family val="1"/>
      </rPr>
      <t>1.2.2</t>
    </r>
    <r>
      <rPr>
        <sz val="12"/>
        <color theme="1"/>
        <rFont val="Times New Roman"/>
        <family val="1"/>
      </rPr>
      <t xml:space="preserve"> Identify target sources </t>
    </r>
  </si>
  <si>
    <r>
      <rPr>
        <b/>
        <sz val="12"/>
        <color theme="1"/>
        <rFont val="Times New Roman"/>
        <family val="1"/>
      </rPr>
      <t>1.2.3</t>
    </r>
    <r>
      <rPr>
        <sz val="12"/>
        <color theme="1"/>
        <rFont val="Times New Roman"/>
        <family val="1"/>
      </rPr>
      <t xml:space="preserve"> Develop plan to secure target sources</t>
    </r>
  </si>
  <si>
    <r>
      <rPr>
        <b/>
        <sz val="12"/>
        <color theme="1"/>
        <rFont val="Times New Roman"/>
        <family val="1"/>
      </rPr>
      <t>1.3.1</t>
    </r>
    <r>
      <rPr>
        <sz val="12"/>
        <color theme="1"/>
        <rFont val="Times New Roman"/>
        <family val="1"/>
      </rPr>
      <t xml:space="preserve"> Solicit main, discount, and regional carriers </t>
    </r>
  </si>
  <si>
    <r>
      <rPr>
        <b/>
        <sz val="12"/>
        <color theme="1"/>
        <rFont val="Times New Roman"/>
        <family val="1"/>
      </rPr>
      <t>1.3.2</t>
    </r>
    <r>
      <rPr>
        <sz val="12"/>
        <color theme="1"/>
        <rFont val="Times New Roman"/>
        <family val="1"/>
      </rPr>
      <t xml:space="preserve"> Develop marketing presentation on CCGA potential as a desirable O&amp;D airport</t>
    </r>
  </si>
  <si>
    <r>
      <rPr>
        <b/>
        <sz val="12"/>
        <color theme="1"/>
        <rFont val="Times New Roman"/>
        <family val="1"/>
      </rPr>
      <t xml:space="preserve"> 1.3.3</t>
    </r>
    <r>
      <rPr>
        <sz val="12"/>
        <color theme="1"/>
        <rFont val="Times New Roman"/>
        <family val="1"/>
      </rPr>
      <t xml:space="preserve"> Pitch marketing presentation </t>
    </r>
  </si>
  <si>
    <r>
      <rPr>
        <b/>
        <sz val="12"/>
        <color theme="1"/>
        <rFont val="Times New Roman"/>
        <family val="1"/>
      </rPr>
      <t>1.4.1</t>
    </r>
    <r>
      <rPr>
        <sz val="12"/>
        <color theme="1"/>
        <rFont val="Times New Roman"/>
        <family val="1"/>
      </rPr>
      <t xml:space="preserve"> Solicit architectural/engineering firm to assess present and future needs to develop terminal redesign options to include up to 3 jetways </t>
    </r>
  </si>
  <si>
    <r>
      <rPr>
        <b/>
        <sz val="12"/>
        <color theme="1"/>
        <rFont val="Times New Roman"/>
        <family val="1"/>
      </rPr>
      <t>1.4.2</t>
    </r>
    <r>
      <rPr>
        <sz val="12"/>
        <color theme="1"/>
        <rFont val="Times New Roman"/>
        <family val="1"/>
      </rPr>
      <t xml:space="preserve"> Select preferred design  </t>
    </r>
  </si>
  <si>
    <r>
      <rPr>
        <b/>
        <sz val="12"/>
        <color theme="1"/>
        <rFont val="Times New Roman"/>
        <family val="1"/>
      </rPr>
      <t>1.4.3</t>
    </r>
    <r>
      <rPr>
        <sz val="12"/>
        <color theme="1"/>
        <rFont val="Times New Roman"/>
        <family val="1"/>
      </rPr>
      <t xml:space="preserve"> Submit funding proposal to town </t>
    </r>
  </si>
  <si>
    <r>
      <rPr>
        <b/>
        <sz val="12"/>
        <color theme="1"/>
        <rFont val="Times New Roman"/>
        <family val="1"/>
      </rPr>
      <t xml:space="preserve">1.4.4 </t>
    </r>
    <r>
      <rPr>
        <sz val="12"/>
        <color theme="1"/>
        <rFont val="Times New Roman"/>
        <family val="1"/>
      </rPr>
      <t xml:space="preserve">Evaluate CCGA cold weather 
operations </t>
    </r>
  </si>
  <si>
    <t>DASHBOARD</t>
  </si>
  <si>
    <t>Manager</t>
  </si>
  <si>
    <t>Advertising, additional land leases, terminal parking increased utilization</t>
  </si>
  <si>
    <t>Admin Team</t>
  </si>
  <si>
    <t>Through JF, met with &amp; present HYA to Avelo</t>
  </si>
  <si>
    <t>The Avelo presentation will serve as a template to build on</t>
  </si>
  <si>
    <t>Preliminary discussions w/ASG Aug 2025. Need planning firm to strategize &amp; potential feasability study to base need. Imperative to identify funding sources due to declining Federal &amp; State Grant Funding and possibility of CCGA not accepting Federal Grants indefinitely which may impact State willingness to provide CCGA w/grants.</t>
  </si>
  <si>
    <t>Assistant Manager</t>
  </si>
  <si>
    <t xml:space="preserve">in progress </t>
  </si>
  <si>
    <t>Use X, Instagram, Facebook and MidCape Mag</t>
  </si>
  <si>
    <t>In progess, need to meet with Media Team</t>
  </si>
  <si>
    <t xml:space="preserve">In progress </t>
  </si>
  <si>
    <t>TBD</t>
  </si>
  <si>
    <t>Airline 1 10/14/2025 &amp; Airline 2 engaged as of 11/13/25.</t>
  </si>
  <si>
    <t>Roundtable, Email Portal, Community Roundtable</t>
  </si>
  <si>
    <t>Developing Communication Methods</t>
  </si>
  <si>
    <t>PFAS, Noise, Schools</t>
  </si>
  <si>
    <t>est. liaisons through working groups</t>
  </si>
  <si>
    <t>Roundtables, Town meetings</t>
  </si>
  <si>
    <t>List of past interns</t>
  </si>
  <si>
    <t>setting program details</t>
  </si>
  <si>
    <t>Working with New England Regional FAA</t>
  </si>
  <si>
    <t>Review current and past data</t>
  </si>
  <si>
    <t>Have data for 2025 complete</t>
  </si>
  <si>
    <t>Fueling, Noise, Flight Tracking, Security</t>
  </si>
  <si>
    <t>Beta Testing</t>
  </si>
  <si>
    <t>Noise Demo Feb. 2026</t>
  </si>
  <si>
    <t>Testing new airport software</t>
  </si>
  <si>
    <t>Noise and fueling tracking</t>
  </si>
  <si>
    <t>We are Testing</t>
  </si>
  <si>
    <t>BETA Testing</t>
  </si>
  <si>
    <t>In progress</t>
  </si>
  <si>
    <t>Met with new airlines</t>
  </si>
  <si>
    <t>Looking at software and testing</t>
  </si>
  <si>
    <t>Waiting on proposal</t>
  </si>
  <si>
    <t>Met with with vendore X-1 FBO</t>
  </si>
  <si>
    <t>Wings and wheels event</t>
  </si>
  <si>
    <t xml:space="preserve">Met with Air Carriers </t>
  </si>
  <si>
    <t xml:space="preserve">Potential intrests identifed </t>
  </si>
  <si>
    <t>Community leaders</t>
  </si>
  <si>
    <t>First Meeting  was 2/11/26</t>
  </si>
  <si>
    <t>EWB, MLB, SAV, PNS</t>
  </si>
  <si>
    <t xml:space="preserve">School Identified </t>
  </si>
  <si>
    <t>Career day conducted 1/30/26</t>
  </si>
  <si>
    <t>Participation Secured</t>
  </si>
  <si>
    <t>Speakers Identified</t>
  </si>
  <si>
    <t>Secured Participation</t>
  </si>
  <si>
    <t>Aviation Buinesses Identified</t>
  </si>
  <si>
    <t xml:space="preserve">Career day BHS April 17th </t>
  </si>
  <si>
    <t xml:space="preserve">Will be done via Round Tables, public out reach, and social media </t>
  </si>
  <si>
    <t>Have Safety Data Sheets on all chemicals</t>
  </si>
  <si>
    <t>Using green commeicals, including green hydralic fluid and F3 Foam</t>
  </si>
  <si>
    <t>F3 foam will be put in the ARFF Trucks in the next few months</t>
  </si>
  <si>
    <t>Focused on Goal 2: Improve Collaboration – We are launching new noise tracking software, and the Noise Roundtable is scheduled for April 14.
Focused on Goal 4: Aviation Education – We will be participating in the BHS Career Day on April 17. Additionally, we are expanding our internship program and have partnered with airport companies to enhance opportunities.
Focused on Goal 5: Environmental Initiatives – We are transitioning to new F3 PFAS-free foam and converting to environmentally friendly hydraulic fluid.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</si>
</sst>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1F3763"/>
      <name val="Times New Roman"/>
      <family val="1"/>
    </font>
    <font>
      <b/>
      <sz val="12"/>
      <color rgb="FF1F376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3"/>
      <color rgb="FF2F5496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9" tint="0.59999389629810485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</font>
    <font>
      <b/>
      <sz val="26"/>
      <color rgb="FF0000FF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3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F45C7"/>
        <bgColor indexed="64"/>
      </patternFill>
    </fill>
    <fill>
      <patternFill patternType="solid">
        <fgColor rgb="FFF6F0FA"/>
        <bgColor indexed="64"/>
      </patternFill>
    </fill>
    <fill>
      <patternFill patternType="solid">
        <fgColor rgb="FFF4EDF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8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5" borderId="0" xfId="0" applyFill="1"/>
    <xf numFmtId="0" fontId="1" fillId="0" borderId="11" xfId="0" applyFont="1" applyBorder="1" applyAlignment="1">
      <alignment vertical="center" wrapText="1"/>
    </xf>
    <xf numFmtId="0" fontId="9" fillId="5" borderId="12" xfId="0" applyFont="1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13" fillId="6" borderId="0" xfId="0" applyFont="1" applyFill="1"/>
    <xf numFmtId="0" fontId="13" fillId="6" borderId="0" xfId="0" applyFont="1" applyFill="1" applyAlignment="1">
      <alignment horizontal="center" wrapText="1"/>
    </xf>
    <xf numFmtId="0" fontId="13" fillId="6" borderId="0" xfId="0" applyFont="1" applyFill="1" applyAlignment="1">
      <alignment horizontal="center"/>
    </xf>
    <xf numFmtId="0" fontId="13" fillId="8" borderId="0" xfId="0" applyFont="1" applyFill="1"/>
    <xf numFmtId="0" fontId="15" fillId="6" borderId="0" xfId="0" applyFont="1" applyFill="1"/>
    <xf numFmtId="0" fontId="15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top" wrapText="1"/>
    </xf>
    <xf numFmtId="0" fontId="15" fillId="6" borderId="0" xfId="0" applyFont="1" applyFill="1" applyAlignment="1">
      <alignment horizontal="center" wrapText="1"/>
    </xf>
    <xf numFmtId="0" fontId="2" fillId="3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vertical="center" wrapText="1"/>
    </xf>
    <xf numFmtId="0" fontId="26" fillId="11" borderId="0" xfId="0" applyFont="1" applyFill="1"/>
    <xf numFmtId="0" fontId="5" fillId="0" borderId="12" xfId="0" applyFont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5" fillId="6" borderId="0" xfId="0" applyFont="1" applyFill="1"/>
    <xf numFmtId="0" fontId="5" fillId="0" borderId="30" xfId="0" applyFont="1" applyBorder="1" applyAlignment="1">
      <alignment horizontal="center"/>
    </xf>
    <xf numFmtId="0" fontId="9" fillId="0" borderId="29" xfId="0" applyFont="1" applyBorder="1"/>
    <xf numFmtId="0" fontId="32" fillId="2" borderId="5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  <xf numFmtId="0" fontId="5" fillId="12" borderId="0" xfId="0" applyFont="1" applyFill="1"/>
    <xf numFmtId="0" fontId="9" fillId="0" borderId="28" xfId="0" applyFont="1" applyBorder="1"/>
    <xf numFmtId="0" fontId="26" fillId="0" borderId="28" xfId="0" applyFont="1" applyBorder="1" applyAlignment="1">
      <alignment horizontal="center"/>
    </xf>
    <xf numFmtId="0" fontId="0" fillId="12" borderId="0" xfId="0" applyFill="1"/>
    <xf numFmtId="0" fontId="5" fillId="13" borderId="0" xfId="0" applyFont="1" applyFill="1"/>
    <xf numFmtId="0" fontId="0" fillId="13" borderId="0" xfId="0" applyFill="1"/>
    <xf numFmtId="0" fontId="26" fillId="0" borderId="28" xfId="0" applyFont="1" applyBorder="1"/>
    <xf numFmtId="0" fontId="6" fillId="2" borderId="2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/>
    <xf numFmtId="0" fontId="2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14" fontId="31" fillId="0" borderId="5" xfId="0" applyNumberFormat="1" applyFont="1" applyBorder="1" applyAlignment="1" applyProtection="1">
      <alignment vertical="center" wrapText="1"/>
      <protection locked="0"/>
    </xf>
    <xf numFmtId="9" fontId="31" fillId="0" borderId="5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9" fontId="2" fillId="0" borderId="5" xfId="2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4" fontId="2" fillId="0" borderId="5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9" fontId="7" fillId="0" borderId="5" xfId="2" applyFont="1" applyBorder="1" applyAlignment="1" applyProtection="1">
      <alignment vertical="center" wrapText="1"/>
      <protection locked="0"/>
    </xf>
    <xf numFmtId="14" fontId="2" fillId="0" borderId="11" xfId="0" applyNumberFormat="1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9" fontId="2" fillId="0" borderId="1" xfId="2" applyFont="1" applyBorder="1" applyAlignment="1" applyProtection="1">
      <alignment vertical="center" wrapText="1"/>
      <protection locked="0"/>
    </xf>
    <xf numFmtId="9" fontId="2" fillId="0" borderId="4" xfId="2" applyFont="1" applyBorder="1" applyAlignment="1" applyProtection="1">
      <alignment vertical="center" wrapText="1"/>
      <protection locked="0"/>
    </xf>
    <xf numFmtId="14" fontId="7" fillId="0" borderId="5" xfId="0" applyNumberFormat="1" applyFont="1" applyBorder="1" applyAlignment="1" applyProtection="1">
      <alignment vertical="center" wrapText="1"/>
      <protection locked="0"/>
    </xf>
    <xf numFmtId="14" fontId="19" fillId="0" borderId="5" xfId="0" applyNumberFormat="1" applyFont="1" applyBorder="1" applyAlignment="1" applyProtection="1">
      <alignment vertical="center" wrapText="1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9" fontId="19" fillId="0" borderId="5" xfId="2" applyFont="1" applyBorder="1" applyAlignment="1" applyProtection="1">
      <alignment vertical="center" wrapText="1"/>
      <protection locked="0"/>
    </xf>
    <xf numFmtId="14" fontId="20" fillId="0" borderId="5" xfId="0" applyNumberFormat="1" applyFont="1" applyBorder="1" applyAlignment="1" applyProtection="1">
      <alignment vertical="center" wrapText="1"/>
      <protection locked="0"/>
    </xf>
    <xf numFmtId="9" fontId="19" fillId="0" borderId="5" xfId="0" applyNumberFormat="1" applyFont="1" applyBorder="1" applyAlignment="1" applyProtection="1">
      <alignment vertical="center" wrapText="1"/>
      <protection locked="0"/>
    </xf>
    <xf numFmtId="14" fontId="19" fillId="0" borderId="5" xfId="0" applyNumberFormat="1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33" fillId="14" borderId="11" xfId="1" applyFont="1" applyFill="1" applyBorder="1" applyAlignment="1" applyProtection="1">
      <alignment horizontal="center" vertical="center"/>
      <protection locked="0"/>
    </xf>
    <xf numFmtId="0" fontId="33" fillId="14" borderId="4" xfId="1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>
      <alignment horizontal="center"/>
    </xf>
    <xf numFmtId="0" fontId="12" fillId="9" borderId="20" xfId="0" applyFont="1" applyFill="1" applyBorder="1" applyAlignment="1" applyProtection="1">
      <alignment horizontal="left" vertical="top"/>
      <protection locked="0"/>
    </xf>
    <xf numFmtId="0" fontId="12" fillId="9" borderId="21" xfId="0" applyFont="1" applyFill="1" applyBorder="1" applyAlignment="1" applyProtection="1">
      <alignment horizontal="left" vertical="top"/>
      <protection locked="0"/>
    </xf>
    <xf numFmtId="0" fontId="12" fillId="9" borderId="22" xfId="0" applyFont="1" applyFill="1" applyBorder="1" applyAlignment="1" applyProtection="1">
      <alignment horizontal="left" vertical="top"/>
      <protection locked="0"/>
    </xf>
    <xf numFmtId="0" fontId="12" fillId="9" borderId="0" xfId="0" applyFont="1" applyFill="1" applyAlignment="1" applyProtection="1">
      <alignment horizontal="left" vertical="top"/>
      <protection locked="0"/>
    </xf>
    <xf numFmtId="0" fontId="12" fillId="9" borderId="23" xfId="0" applyFont="1" applyFill="1" applyBorder="1" applyAlignment="1" applyProtection="1">
      <alignment horizontal="left" vertical="top"/>
      <protection locked="0"/>
    </xf>
    <xf numFmtId="0" fontId="12" fillId="9" borderId="24" xfId="0" applyFont="1" applyFill="1" applyBorder="1" applyAlignment="1" applyProtection="1">
      <alignment horizontal="left" vertical="top"/>
      <protection locked="0"/>
    </xf>
    <xf numFmtId="0" fontId="12" fillId="9" borderId="25" xfId="0" applyFont="1" applyFill="1" applyBorder="1" applyAlignment="1" applyProtection="1">
      <alignment horizontal="left" vertical="top"/>
      <protection locked="0"/>
    </xf>
    <xf numFmtId="0" fontId="12" fillId="9" borderId="26" xfId="0" applyFont="1" applyFill="1" applyBorder="1" applyAlignment="1" applyProtection="1">
      <alignment horizontal="left" vertical="top"/>
      <protection locked="0"/>
    </xf>
    <xf numFmtId="0" fontId="28" fillId="10" borderId="13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 vertical="center"/>
    </xf>
    <xf numFmtId="0" fontId="27" fillId="10" borderId="15" xfId="0" applyFont="1" applyFill="1" applyBorder="1" applyAlignment="1">
      <alignment horizontal="center" vertical="center"/>
    </xf>
    <xf numFmtId="9" fontId="30" fillId="0" borderId="16" xfId="1" applyNumberFormat="1" applyFont="1" applyFill="1" applyBorder="1" applyAlignment="1" applyProtection="1">
      <alignment horizontal="center" vertical="center"/>
      <protection locked="0"/>
    </xf>
    <xf numFmtId="9" fontId="30" fillId="0" borderId="17" xfId="1" applyNumberFormat="1" applyFont="1" applyFill="1" applyBorder="1" applyAlignment="1" applyProtection="1">
      <alignment horizontal="center" vertical="center"/>
      <protection locked="0"/>
    </xf>
    <xf numFmtId="9" fontId="30" fillId="0" borderId="18" xfId="1" applyNumberFormat="1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29" fillId="6" borderId="0" xfId="0" applyFont="1" applyFill="1" applyAlignment="1">
      <alignment horizontal="center" vertical="top"/>
    </xf>
    <xf numFmtId="0" fontId="10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10" fillId="6" borderId="31" xfId="0" applyFont="1" applyFill="1" applyBorder="1" applyAlignment="1">
      <alignment horizontal="center" wrapText="1"/>
    </xf>
    <xf numFmtId="0" fontId="10" fillId="6" borderId="32" xfId="0" applyFont="1" applyFill="1" applyBorder="1" applyAlignment="1">
      <alignment horizont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4" borderId="6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3" fillId="14" borderId="33" xfId="1" applyFont="1" applyFill="1" applyBorder="1" applyAlignment="1" applyProtection="1">
      <alignment horizontal="center" vertical="center"/>
      <protection locked="0"/>
    </xf>
    <xf numFmtId="0" fontId="33" fillId="14" borderId="34" xfId="1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9" fillId="0" borderId="6" xfId="0" applyFont="1" applyBorder="1" applyAlignment="1" applyProtection="1">
      <alignment vertical="center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0" fontId="19" fillId="4" borderId="6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18" fillId="0" borderId="6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4" fillId="9" borderId="19" xfId="0" quotePrefix="1" applyFont="1" applyFill="1" applyBorder="1" applyAlignment="1" applyProtection="1">
      <alignment horizontal="left" vertical="top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2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6F0FA"/>
      <color rgb="FFDFC9EF"/>
      <color rgb="FF0000FF"/>
      <color rgb="FF0099CC"/>
      <color rgb="FF8F45C7"/>
      <color rgb="FF99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Goal</a:t>
            </a:r>
            <a:r>
              <a:rPr lang="en-US" sz="1400" baseline="0"/>
              <a:t> Progress</a:t>
            </a:r>
            <a:endParaRPr lang="en-US" sz="1400"/>
          </a:p>
        </c:rich>
      </c:tx>
      <c:layout>
        <c:manualLayout>
          <c:xMode val="edge"/>
          <c:yMode val="edge"/>
          <c:x val="0.315620593985382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7418020822212"/>
          <c:y val="0.19023391812865498"/>
          <c:w val="0.49457455313083998"/>
          <c:h val="0.7688304093567252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178-4113-9413-8CFB8495C72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C178-4113-9413-8CFB8495C729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C178-4113-9413-8CFB8495C729}"/>
              </c:ext>
            </c:extLst>
          </c:dPt>
          <c:dLbls>
            <c:dLbl>
              <c:idx val="0"/>
              <c:layout>
                <c:manualLayout>
                  <c:x val="-0.1315115227126456"/>
                  <c:y val="8.0287332504489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8-4113-9413-8CFB8495C729}"/>
                </c:ext>
              </c:extLst>
            </c:dLbl>
            <c:dLbl>
              <c:idx val="1"/>
              <c:layout>
                <c:manualLayout>
                  <c:x val="8.974257192105034E-2"/>
                  <c:y val="8.580144587189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8-4113-9413-8CFB8495C7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Dashboard!$A$51:$A$53</c:f>
              <c:strCache>
                <c:ptCount val="3"/>
                <c:pt idx="0">
                  <c:v>Complete</c:v>
                </c:pt>
                <c:pt idx="1">
                  <c:v>In Progress</c:v>
                </c:pt>
                <c:pt idx="2">
                  <c:v>Not Started</c:v>
                </c:pt>
              </c:strCache>
            </c:strRef>
          </c:cat>
          <c:val>
            <c:numRef>
              <c:f>Dashboard!$B$51:$B$53</c:f>
              <c:numCache>
                <c:formatCode>General</c:formatCode>
                <c:ptCount val="3"/>
                <c:pt idx="0">
                  <c:v>0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8-4113-9413-8CFB8495C72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43123790038598"/>
          <c:y val="0.40423907537873555"/>
          <c:w val="0.27071103545990943"/>
          <c:h val="0.43201823456278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76200">
      <a:solidFill>
        <a:srgbClr val="0000FF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Objective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8F45C7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1FD-444F-8B82-7FCCD8E20D4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FD-444F-8B82-7FCCD8E20D4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1FD-444F-8B82-7FCCD8E20D4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FD-444F-8B82-7FCCD8E20D44}"/>
              </c:ext>
            </c:extLst>
          </c:dPt>
          <c:cat>
            <c:strRef>
              <c:f>Dashboard!$C$51:$C$55</c:f>
              <c:strCache>
                <c:ptCount val="5"/>
                <c:pt idx="0">
                  <c:v>Complete</c:v>
                </c:pt>
                <c:pt idx="1">
                  <c:v>In Progress</c:v>
                </c:pt>
                <c:pt idx="2">
                  <c:v>Not Started</c:v>
                </c:pt>
                <c:pt idx="3">
                  <c:v>On time</c:v>
                </c:pt>
                <c:pt idx="4">
                  <c:v>Late</c:v>
                </c:pt>
              </c:strCache>
            </c:strRef>
          </c:cat>
          <c:val>
            <c:numRef>
              <c:f>Dashboard!$D$51:$D$55</c:f>
              <c:numCache>
                <c:formatCode>General</c:formatCode>
                <c:ptCount val="5"/>
                <c:pt idx="0">
                  <c:v>3</c:v>
                </c:pt>
                <c:pt idx="1">
                  <c:v>26</c:v>
                </c:pt>
                <c:pt idx="2">
                  <c:v>1</c:v>
                </c:pt>
                <c:pt idx="3">
                  <c:v>30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D-444F-8B82-7FCCD8E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overlap val="-20"/>
        <c:axId val="493778448"/>
        <c:axId val="493776152"/>
      </c:barChart>
      <c:catAx>
        <c:axId val="49377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76152"/>
        <c:crosses val="autoZero"/>
        <c:auto val="1"/>
        <c:lblAlgn val="ctr"/>
        <c:lblOffset val="100"/>
        <c:noMultiLvlLbl val="0"/>
      </c:catAx>
      <c:valAx>
        <c:axId val="493776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7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76200">
      <a:solidFill>
        <a:srgbClr val="00B05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Task Status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Task Status</a:t>
          </a:r>
        </a:p>
      </cx:txPr>
    </cx:title>
    <cx:plotArea>
      <cx:plotAreaRegion>
        <cx:series layoutId="sunburst" uniqueId="{53A7CB5C-0BB9-4B83-97D9-8F08B80A105D}">
          <cx:dataPt idx="0">
            <cx:spPr>
              <a:gradFill flip="none" rotWithShape="1">
                <a:gsLst>
                  <a:gs pos="0">
                    <a:srgbClr val="0099CC">
                      <a:shade val="30000"/>
                      <a:satMod val="115000"/>
                    </a:srgbClr>
                  </a:gs>
                  <a:gs pos="50000">
                    <a:srgbClr val="0099CC">
                      <a:shade val="67500"/>
                      <a:satMod val="115000"/>
                    </a:srgbClr>
                  </a:gs>
                  <a:gs pos="100000">
                    <a:srgbClr val="0099CC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x:spPr>
          </cx:dataPt>
          <cx:dataPt idx="1">
            <cx:spPr>
              <a:gradFill flip="none" rotWithShape="1">
                <a:gsLst>
                  <a:gs pos="0">
                    <a:srgbClr val="FFC000">
                      <a:lumMod val="60000"/>
                      <a:lumOff val="40000"/>
                      <a:shade val="30000"/>
                      <a:satMod val="115000"/>
                    </a:srgbClr>
                  </a:gs>
                  <a:gs pos="50000">
                    <a:srgbClr val="FFC000">
                      <a:lumMod val="60000"/>
                      <a:lumOff val="40000"/>
                      <a:shade val="67500"/>
                      <a:satMod val="115000"/>
                    </a:srgbClr>
                  </a:gs>
                  <a:gs pos="100000">
                    <a:srgbClr val="FFC000">
                      <a:lumMod val="60000"/>
                      <a:lumOff val="40000"/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x:spPr>
          </cx:dataPt>
          <cx:dataPt idx="2">
            <cx:spPr>
              <a:gradFill flip="none" rotWithShape="1">
                <a:gsLst>
                  <a:gs pos="0">
                    <a:srgbClr val="8F45C7">
                      <a:shade val="30000"/>
                      <a:satMod val="115000"/>
                    </a:srgbClr>
                  </a:gs>
                  <a:gs pos="50000">
                    <a:srgbClr val="8F45C7">
                      <a:shade val="67500"/>
                      <a:satMod val="115000"/>
                    </a:srgbClr>
                  </a:gs>
                  <a:gs pos="100000">
                    <a:srgbClr val="8F45C7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solidFill>
                      <a:schemeClr val="bg1"/>
                    </a:solidFill>
                  </a:defRPr>
                </a:pPr>
                <a:endParaRPr lang="en-US" sz="900" b="1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1" value="0"/>
          </cx:dataLabels>
          <cx:dataId val="0"/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/>
          </a:pPr>
          <a:endParaRPr lang="en-US" sz="1100" b="0" i="0" u="none" strike="noStrike" baseline="0">
            <a:solidFill>
              <a:sysClr val="window" lastClr="FFFFFF">
                <a:lumMod val="95000"/>
              </a:sysClr>
            </a:solidFill>
            <a:latin typeface="Calibri" panose="020F0502020204030204"/>
          </a:endParaRPr>
        </a:p>
      </cx:txPr>
    </cx:legend>
  </cx:chart>
  <cx:spPr>
    <a:ln w="76200">
      <a:solidFill>
        <a:srgbClr val="00B05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7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522514</xdr:colOff>
      <xdr:row>5</xdr:row>
      <xdr:rowOff>0</xdr:rowOff>
    </xdr:from>
    <xdr:to>
      <xdr:col>2</xdr:col>
      <xdr:colOff>1088572</xdr:colOff>
      <xdr:row>13</xdr:row>
      <xdr:rowOff>59872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394E873-7AF9-42D3-A55C-7305E885AF50}"/>
            </a:ext>
          </a:extLst>
        </xdr:cNvPr>
        <xdr:cNvSpPr/>
      </xdr:nvSpPr>
      <xdr:spPr>
        <a:xfrm>
          <a:off x="522514" y="1240971"/>
          <a:ext cx="3009901" cy="188323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Pie Chart</a:t>
          </a:r>
        </a:p>
      </xdr:txBody>
    </xdr:sp>
    <xdr:clientData/>
  </xdr:twoCellAnchor>
  <xdr:twoCellAnchor>
    <xdr:from>
      <xdr:col>1</xdr:col>
      <xdr:colOff>359228</xdr:colOff>
      <xdr:row>5</xdr:row>
      <xdr:rowOff>141514</xdr:rowOff>
    </xdr:from>
    <xdr:to>
      <xdr:col>2</xdr:col>
      <xdr:colOff>332014</xdr:colOff>
      <xdr:row>12</xdr:row>
      <xdr:rowOff>16328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B86DFDC-7191-44E1-810C-7F1E783CB736}"/>
            </a:ext>
          </a:extLst>
        </xdr:cNvPr>
        <xdr:cNvSpPr/>
      </xdr:nvSpPr>
      <xdr:spPr>
        <a:xfrm>
          <a:off x="1295399" y="1382485"/>
          <a:ext cx="1480458" cy="1485900"/>
        </a:xfrm>
        <a:prstGeom prst="ellipse">
          <a:avLst/>
        </a:prstGeom>
        <a:solidFill>
          <a:schemeClr val="accent1">
            <a:alpha val="3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478967</xdr:colOff>
      <xdr:row>18</xdr:row>
      <xdr:rowOff>92529</xdr:rowOff>
    </xdr:from>
    <xdr:to>
      <xdr:col>2</xdr:col>
      <xdr:colOff>1088568</xdr:colOff>
      <xdr:row>28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DC14E6F-1F8C-4ABD-BFFF-0C529A81A950}"/>
            </a:ext>
          </a:extLst>
        </xdr:cNvPr>
        <xdr:cNvSpPr/>
      </xdr:nvSpPr>
      <xdr:spPr>
        <a:xfrm>
          <a:off x="478967" y="4295074"/>
          <a:ext cx="2987965" cy="1673926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Bar</a:t>
          </a:r>
          <a:r>
            <a:rPr lang="en-US" sz="1100" baseline="0"/>
            <a:t> Char</a:t>
          </a:r>
          <a:endParaRPr lang="en-US" sz="1100"/>
        </a:p>
      </xdr:txBody>
    </xdr:sp>
    <xdr:clientData/>
  </xdr:twoCellAnchor>
  <xdr:twoCellAnchor>
    <xdr:from>
      <xdr:col>0</xdr:col>
      <xdr:colOff>658582</xdr:colOff>
      <xdr:row>19</xdr:row>
      <xdr:rowOff>195942</xdr:rowOff>
    </xdr:from>
    <xdr:to>
      <xdr:col>1</xdr:col>
      <xdr:colOff>718455</xdr:colOff>
      <xdr:row>20</xdr:row>
      <xdr:rowOff>146957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3B8EC0D-EC14-404A-9AE3-EB3A57C714E1}"/>
            </a:ext>
          </a:extLst>
        </xdr:cNvPr>
        <xdr:cNvSpPr/>
      </xdr:nvSpPr>
      <xdr:spPr>
        <a:xfrm>
          <a:off x="658582" y="4887685"/>
          <a:ext cx="996044" cy="1469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653139</xdr:colOff>
      <xdr:row>21</xdr:row>
      <xdr:rowOff>65310</xdr:rowOff>
    </xdr:from>
    <xdr:to>
      <xdr:col>1</xdr:col>
      <xdr:colOff>408211</xdr:colOff>
      <xdr:row>22</xdr:row>
      <xdr:rowOff>16329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7BEE2B2-CD86-46D7-B06F-982963209D1E}"/>
            </a:ext>
          </a:extLst>
        </xdr:cNvPr>
        <xdr:cNvSpPr/>
      </xdr:nvSpPr>
      <xdr:spPr>
        <a:xfrm>
          <a:off x="653139" y="5148939"/>
          <a:ext cx="691243" cy="146961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653139</xdr:colOff>
      <xdr:row>22</xdr:row>
      <xdr:rowOff>190497</xdr:rowOff>
    </xdr:from>
    <xdr:to>
      <xdr:col>1</xdr:col>
      <xdr:colOff>255811</xdr:colOff>
      <xdr:row>23</xdr:row>
      <xdr:rowOff>168728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39C65A5-7521-4F49-B4ED-6AA565ED1BBE}"/>
            </a:ext>
          </a:extLst>
        </xdr:cNvPr>
        <xdr:cNvSpPr/>
      </xdr:nvSpPr>
      <xdr:spPr>
        <a:xfrm>
          <a:off x="653139" y="5470068"/>
          <a:ext cx="538843" cy="195946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647696</xdr:colOff>
      <xdr:row>24</xdr:row>
      <xdr:rowOff>81639</xdr:rowOff>
    </xdr:from>
    <xdr:to>
      <xdr:col>1</xdr:col>
      <xdr:colOff>1317169</xdr:colOff>
      <xdr:row>25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96DFDB6-D6BA-43E0-9624-6D833AD35BDC}"/>
            </a:ext>
          </a:extLst>
        </xdr:cNvPr>
        <xdr:cNvSpPr/>
      </xdr:nvSpPr>
      <xdr:spPr>
        <a:xfrm>
          <a:off x="647696" y="5796639"/>
          <a:ext cx="1605644" cy="190504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223157</xdr:colOff>
      <xdr:row>3</xdr:row>
      <xdr:rowOff>315113</xdr:rowOff>
    </xdr:from>
    <xdr:to>
      <xdr:col>3</xdr:col>
      <xdr:colOff>152400</xdr:colOff>
      <xdr:row>14</xdr:row>
      <xdr:rowOff>54429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DF6C9E-0E02-4EAB-9510-7AC7821BC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17</xdr:row>
      <xdr:rowOff>34376</xdr:rowOff>
    </xdr:from>
    <xdr:to>
      <xdr:col>3</xdr:col>
      <xdr:colOff>125185</xdr:colOff>
      <xdr:row>34</xdr:row>
      <xdr:rowOff>38876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D998870-FE5D-498F-96F1-3B79FDE56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26970</xdr:colOff>
      <xdr:row>17</xdr:row>
      <xdr:rowOff>2261</xdr:rowOff>
    </xdr:from>
    <xdr:to>
      <xdr:col>20</xdr:col>
      <xdr:colOff>1107313</xdr:colOff>
      <xdr:row>33</xdr:row>
      <xdr:rowOff>149294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D4FFA0B1-32E7-48D4-921F-AC3A8723B8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35990" y="3941801"/>
              <a:ext cx="3610183" cy="29664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DC65-6F02-4EDA-B4B1-08D90B3EAD77}">
  <sheetPr codeName="Sheet1">
    <pageSetUpPr fitToPage="1"/>
  </sheetPr>
  <dimension ref="A1:AH56"/>
  <sheetViews>
    <sheetView showGridLines="0" showRowColHeaders="0" tabSelected="1" topLeftCell="A4" zoomScale="80" zoomScaleNormal="80" workbookViewId="0">
      <selection activeCell="Q6" sqref="Q6:U14"/>
    </sheetView>
  </sheetViews>
  <sheetFormatPr defaultColWidth="8.6640625" defaultRowHeight="14.4" x14ac:dyDescent="0.3"/>
  <cols>
    <col min="1" max="1" width="13.109375" customWidth="1"/>
    <col min="2" max="2" width="21.109375" customWidth="1"/>
    <col min="3" max="3" width="16.109375" customWidth="1"/>
    <col min="4" max="4" width="3.44140625" customWidth="1"/>
    <col min="5" max="5" width="16.109375" customWidth="1"/>
    <col min="6" max="6" width="2" customWidth="1"/>
    <col min="7" max="7" width="16.109375" customWidth="1"/>
    <col min="8" max="8" width="2" customWidth="1"/>
    <col min="9" max="9" width="16.109375" customWidth="1"/>
    <col min="10" max="10" width="2.44140625" customWidth="1"/>
    <col min="11" max="11" width="16.109375" customWidth="1"/>
    <col min="12" max="12" width="2" customWidth="1"/>
    <col min="13" max="13" width="16.6640625" customWidth="1"/>
    <col min="14" max="14" width="2" customWidth="1"/>
    <col min="15" max="15" width="16.109375" customWidth="1"/>
    <col min="16" max="16" width="2" customWidth="1"/>
    <col min="17" max="17" width="16.109375" style="22" customWidth="1"/>
    <col min="18" max="18" width="2.6640625" customWidth="1"/>
    <col min="19" max="19" width="16.109375" customWidth="1"/>
    <col min="20" max="20" width="2" customWidth="1"/>
    <col min="21" max="21" width="16.109375" customWidth="1"/>
    <col min="22" max="22" width="1.44140625" customWidth="1"/>
    <col min="23" max="23" width="1.109375" customWidth="1"/>
  </cols>
  <sheetData>
    <row r="1" spans="1:34" ht="5.7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pans="1:34" ht="28.8" x14ac:dyDescent="0.55000000000000004">
      <c r="A2" s="140" t="s">
        <v>0</v>
      </c>
      <c r="B2" s="14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7.95" customHeight="1" x14ac:dyDescent="0.3">
      <c r="A3" s="23"/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R3" s="22"/>
      <c r="S3" s="22"/>
      <c r="T3" s="22"/>
      <c r="U3" s="22"/>
      <c r="V3" s="22"/>
      <c r="W3" s="24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31.95" customHeight="1" x14ac:dyDescent="0.35">
      <c r="A4" s="142" t="s">
        <v>1</v>
      </c>
      <c r="B4" s="142"/>
      <c r="C4" s="142"/>
      <c r="D4" s="22"/>
      <c r="E4" s="26"/>
      <c r="F4" s="26"/>
      <c r="G4" s="32" t="s">
        <v>2</v>
      </c>
      <c r="H4" s="33"/>
      <c r="I4" s="33" t="s">
        <v>3</v>
      </c>
      <c r="J4" s="33"/>
      <c r="K4" s="33" t="s">
        <v>4</v>
      </c>
      <c r="L4" s="33"/>
      <c r="M4" s="33" t="s">
        <v>5</v>
      </c>
      <c r="N4" s="27"/>
      <c r="O4" s="27"/>
      <c r="P4" s="22"/>
      <c r="Q4" s="119" t="s">
        <v>6</v>
      </c>
      <c r="R4" s="119"/>
      <c r="S4" s="119"/>
      <c r="T4" s="119"/>
      <c r="U4" s="119"/>
      <c r="V4" s="22"/>
      <c r="W4" s="2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ht="8.25" customHeight="1" thickBot="1" x14ac:dyDescent="0.4">
      <c r="A5" s="22"/>
      <c r="B5" s="22"/>
      <c r="C5" s="22"/>
      <c r="D5" s="22"/>
      <c r="E5" s="26"/>
      <c r="F5" s="26"/>
      <c r="G5" s="28"/>
      <c r="H5" s="28"/>
      <c r="I5" s="28"/>
      <c r="J5" s="28"/>
      <c r="K5" s="28"/>
      <c r="L5" s="28"/>
      <c r="M5" s="28"/>
      <c r="N5" s="28"/>
      <c r="O5" s="28"/>
      <c r="P5" s="22"/>
      <c r="R5" s="22"/>
      <c r="S5" s="22"/>
      <c r="T5" s="22"/>
      <c r="U5" s="22"/>
      <c r="V5" s="22"/>
      <c r="W5" s="24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ht="18" thickTop="1" x14ac:dyDescent="0.35">
      <c r="A6" s="22"/>
      <c r="B6" s="22"/>
      <c r="C6" s="22"/>
      <c r="D6" s="22"/>
      <c r="E6" s="30"/>
      <c r="F6" s="30"/>
      <c r="G6" s="131">
        <v>8</v>
      </c>
      <c r="H6" s="31"/>
      <c r="I6" s="131">
        <f>SUM('Goal 1'!N4,'Goal 2'!N4,'Goal 3'!N4,'Goal 4'!N4,'Goal 5'!N4,'Goal 6'!N4,'Goal 7'!M4,'Goal 8'!M4)</f>
        <v>8</v>
      </c>
      <c r="J6" s="31"/>
      <c r="K6" s="131">
        <f>G6-(I6+M6)</f>
        <v>0</v>
      </c>
      <c r="L6" s="31"/>
      <c r="M6" s="131">
        <f>'Goal 1'!O4+'Goal 2'!O4+'Goal 3'!O4+'Goal 4'!O4+'Goal 5'!O4+'Goal 6'!O4+'Goal 7'!N4+'Goal 8'!N4</f>
        <v>0</v>
      </c>
      <c r="N6" s="28"/>
      <c r="O6" s="28"/>
      <c r="P6" s="22"/>
      <c r="Q6" s="182" t="s">
        <v>278</v>
      </c>
      <c r="R6" s="120"/>
      <c r="S6" s="120"/>
      <c r="T6" s="120"/>
      <c r="U6" s="121"/>
      <c r="V6" s="22"/>
      <c r="W6" s="24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17.399999999999999" x14ac:dyDescent="0.35">
      <c r="A7" s="22"/>
      <c r="B7" s="22"/>
      <c r="C7" s="22"/>
      <c r="D7" s="22"/>
      <c r="E7" s="30"/>
      <c r="F7" s="30"/>
      <c r="G7" s="132"/>
      <c r="H7" s="31"/>
      <c r="I7" s="132"/>
      <c r="J7" s="31"/>
      <c r="K7" s="132"/>
      <c r="L7" s="31"/>
      <c r="M7" s="132"/>
      <c r="N7" s="28"/>
      <c r="O7" s="28"/>
      <c r="P7" s="22"/>
      <c r="Q7" s="122"/>
      <c r="R7" s="123"/>
      <c r="S7" s="123"/>
      <c r="T7" s="123"/>
      <c r="U7" s="124"/>
      <c r="V7" s="22"/>
      <c r="W7" s="2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ht="18" thickBot="1" x14ac:dyDescent="0.4">
      <c r="A8" s="22"/>
      <c r="B8" s="22"/>
      <c r="C8" s="22"/>
      <c r="D8" s="22"/>
      <c r="E8" s="30"/>
      <c r="F8" s="30"/>
      <c r="G8" s="133"/>
      <c r="H8" s="31"/>
      <c r="I8" s="133"/>
      <c r="J8" s="31"/>
      <c r="K8" s="133"/>
      <c r="L8" s="31"/>
      <c r="M8" s="133"/>
      <c r="N8" s="28"/>
      <c r="O8" s="28"/>
      <c r="P8" s="22"/>
      <c r="Q8" s="122"/>
      <c r="R8" s="123"/>
      <c r="S8" s="123"/>
      <c r="T8" s="123"/>
      <c r="U8" s="124"/>
      <c r="V8" s="22"/>
      <c r="W8" s="24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ht="18" thickTop="1" x14ac:dyDescent="0.35">
      <c r="A9" s="22"/>
      <c r="B9" s="22"/>
      <c r="C9" s="22"/>
      <c r="D9" s="2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2"/>
      <c r="Q9" s="122"/>
      <c r="R9" s="123"/>
      <c r="S9" s="123"/>
      <c r="T9" s="123"/>
      <c r="U9" s="124"/>
      <c r="V9" s="22"/>
      <c r="W9" s="24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ht="48.45" customHeight="1" x14ac:dyDescent="0.35">
      <c r="A10" s="22"/>
      <c r="B10" s="22"/>
      <c r="C10" s="22"/>
      <c r="D10" s="22"/>
      <c r="E10" s="33" t="s">
        <v>7</v>
      </c>
      <c r="F10" s="33"/>
      <c r="G10" s="33" t="s">
        <v>8</v>
      </c>
      <c r="H10" s="33"/>
      <c r="I10" s="33" t="s">
        <v>9</v>
      </c>
      <c r="J10" s="33"/>
      <c r="K10" s="33" t="s">
        <v>10</v>
      </c>
      <c r="L10" s="33"/>
      <c r="M10" s="33" t="s">
        <v>11</v>
      </c>
      <c r="N10" s="33"/>
      <c r="O10" s="33" t="s">
        <v>12</v>
      </c>
      <c r="P10" s="22"/>
      <c r="Q10" s="122"/>
      <c r="R10" s="123"/>
      <c r="S10" s="123"/>
      <c r="T10" s="123"/>
      <c r="U10" s="124"/>
      <c r="V10" s="22"/>
      <c r="W10" s="24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8.25" customHeight="1" thickBot="1" x14ac:dyDescent="0.4">
      <c r="A11" s="22"/>
      <c r="B11" s="22"/>
      <c r="C11" s="22"/>
      <c r="D11" s="2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2"/>
      <c r="Q11" s="122"/>
      <c r="R11" s="123"/>
      <c r="S11" s="123"/>
      <c r="T11" s="123"/>
      <c r="U11" s="124"/>
      <c r="V11" s="22"/>
      <c r="W11" s="24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8" thickTop="1" x14ac:dyDescent="0.35">
      <c r="A12" s="22"/>
      <c r="B12" s="22"/>
      <c r="C12" s="22"/>
      <c r="D12" s="22"/>
      <c r="E12" s="131">
        <f ca="1">'Goal 1'!M3+'Goal 1'!N3+'Goal 2'!M3+'Goal 2'!N3+'Goal 3'!M3+'Goal 3'!N3+'Goal 4'!M3+'Goal 4'!N3+'Goal 5'!M3+'Goal 5'!N3+'Goal 6'!M3+'Goal 6'!N3+'Goal 7'!L3+'Goal 7'!M3+'Goal 8'!L3+'Goal 8'!M3</f>
        <v>30</v>
      </c>
      <c r="F12" s="26"/>
      <c r="G12" s="131">
        <f>'Goal 1'!K3+'Goal 2'!K3+'Goal 3'!K3+'Goal 4'!K3+'Goal 5'!K3+'Goal 6'!K3+'Goal 7'!J3+'Goal 8'!J3</f>
        <v>26</v>
      </c>
      <c r="H12" s="26"/>
      <c r="I12" s="131">
        <f>'Goal 1'!J3+'Goal 2'!J3+'Goal 3'!J3+'Goal 4'!J3+'Goal 5'!J3+'Goal 6'!J3+'Goal 7'!I3+'Goal 8'!I3</f>
        <v>1</v>
      </c>
      <c r="J12" s="26"/>
      <c r="K12" s="131">
        <f ca="1">E12-(G12+I12)</f>
        <v>3</v>
      </c>
      <c r="L12" s="26"/>
      <c r="M12" s="134">
        <f ca="1">'Goal 1'!M3+'Goal 2'!M3+'Goal 3'!M3+'Goal 4'!M3+'Goal 5'!M3+'Goal 6'!M3+'Goal 7'!L3+'Goal 8'!L3</f>
        <v>30</v>
      </c>
      <c r="N12" s="26"/>
      <c r="O12" s="128">
        <f ca="1">E12-M12</f>
        <v>0</v>
      </c>
      <c r="P12" s="22"/>
      <c r="Q12" s="122"/>
      <c r="R12" s="123"/>
      <c r="S12" s="123"/>
      <c r="T12" s="123"/>
      <c r="U12" s="124"/>
      <c r="V12" s="22"/>
      <c r="W12" s="24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ht="17.399999999999999" x14ac:dyDescent="0.35">
      <c r="A13" s="22"/>
      <c r="B13" s="22"/>
      <c r="C13" s="22"/>
      <c r="D13" s="22"/>
      <c r="E13" s="132"/>
      <c r="F13" s="26"/>
      <c r="G13" s="132"/>
      <c r="H13" s="26"/>
      <c r="I13" s="132"/>
      <c r="J13" s="26"/>
      <c r="K13" s="132"/>
      <c r="L13" s="26"/>
      <c r="M13" s="135"/>
      <c r="N13" s="26"/>
      <c r="O13" s="129"/>
      <c r="P13" s="22"/>
      <c r="Q13" s="122"/>
      <c r="R13" s="123"/>
      <c r="S13" s="123"/>
      <c r="T13" s="123"/>
      <c r="U13" s="124"/>
      <c r="V13" s="22"/>
      <c r="W13" s="24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ht="18" thickBot="1" x14ac:dyDescent="0.4">
      <c r="A14" s="22"/>
      <c r="B14" s="22"/>
      <c r="C14" s="22"/>
      <c r="D14" s="22"/>
      <c r="E14" s="133"/>
      <c r="F14" s="26"/>
      <c r="G14" s="133"/>
      <c r="H14" s="26"/>
      <c r="I14" s="133"/>
      <c r="J14" s="26"/>
      <c r="K14" s="133"/>
      <c r="L14" s="26"/>
      <c r="M14" s="136"/>
      <c r="N14" s="26"/>
      <c r="O14" s="130"/>
      <c r="P14" s="22"/>
      <c r="Q14" s="125"/>
      <c r="R14" s="126"/>
      <c r="S14" s="126"/>
      <c r="T14" s="126"/>
      <c r="U14" s="127"/>
      <c r="V14" s="22"/>
      <c r="W14" s="24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12" customHeight="1" thickTop="1" x14ac:dyDescent="0.35">
      <c r="A15" s="22"/>
      <c r="B15" s="22"/>
      <c r="C15" s="22"/>
      <c r="D15" s="2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2"/>
      <c r="R15" s="22"/>
      <c r="S15" s="22"/>
      <c r="T15" s="22"/>
      <c r="U15" s="22"/>
      <c r="V15" s="22"/>
      <c r="W15" s="24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ht="28.8" x14ac:dyDescent="0.55000000000000004">
      <c r="A16" s="141" t="s">
        <v>13</v>
      </c>
      <c r="B16" s="141"/>
      <c r="C16" s="25"/>
      <c r="D16" s="25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5"/>
      <c r="Q16" s="25"/>
      <c r="R16" s="25"/>
      <c r="S16" s="25"/>
      <c r="T16" s="25"/>
      <c r="U16" s="25"/>
      <c r="V16" s="25"/>
      <c r="W16" s="2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ht="7.2" customHeight="1" x14ac:dyDescent="0.35">
      <c r="A17" s="22"/>
      <c r="B17" s="22"/>
      <c r="C17" s="22"/>
      <c r="D17" s="2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2"/>
      <c r="R17" s="22"/>
      <c r="S17" s="22"/>
      <c r="T17" s="22"/>
      <c r="U17" s="22"/>
      <c r="V17" s="22"/>
      <c r="W17" s="2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ht="17.399999999999999" x14ac:dyDescent="0.35">
      <c r="A18" s="22"/>
      <c r="B18" s="119" t="s">
        <v>14</v>
      </c>
      <c r="C18" s="119"/>
      <c r="D18" s="22"/>
      <c r="E18" s="22"/>
      <c r="F18" s="28"/>
      <c r="G18" s="143" t="s">
        <v>204</v>
      </c>
      <c r="H18" s="28"/>
      <c r="I18" s="143" t="s">
        <v>205</v>
      </c>
      <c r="J18" s="28"/>
      <c r="K18" s="143" t="s">
        <v>206</v>
      </c>
      <c r="L18" s="28"/>
      <c r="M18" s="143" t="s">
        <v>207</v>
      </c>
      <c r="N18" s="22"/>
      <c r="O18" s="22"/>
      <c r="P18" s="22"/>
      <c r="R18" s="22"/>
      <c r="S18" s="22"/>
      <c r="T18" s="22"/>
      <c r="U18" s="22"/>
      <c r="V18" s="22"/>
      <c r="W18" s="2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4.7" customHeight="1" x14ac:dyDescent="0.35">
      <c r="A19" s="22"/>
      <c r="B19" s="22"/>
      <c r="C19" s="22"/>
      <c r="D19" s="22"/>
      <c r="E19" s="22"/>
      <c r="F19" s="28"/>
      <c r="G19" s="143"/>
      <c r="H19" s="28"/>
      <c r="I19" s="143"/>
      <c r="J19" s="28"/>
      <c r="K19" s="143"/>
      <c r="L19" s="28"/>
      <c r="M19" s="143"/>
      <c r="N19" s="22"/>
      <c r="O19" s="22"/>
      <c r="P19" s="22"/>
      <c r="R19" s="22"/>
      <c r="S19" s="22"/>
      <c r="T19" s="22"/>
      <c r="U19" s="22"/>
      <c r="V19" s="22"/>
      <c r="W19" s="2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4.7" customHeight="1" thickBot="1" x14ac:dyDescent="0.4">
      <c r="A20" s="22"/>
      <c r="B20" s="22"/>
      <c r="C20" s="22"/>
      <c r="D20" s="22"/>
      <c r="E20" s="22"/>
      <c r="F20" s="28"/>
      <c r="G20" s="145"/>
      <c r="H20" s="28"/>
      <c r="I20" s="145"/>
      <c r="J20" s="28"/>
      <c r="K20" s="146"/>
      <c r="L20" s="28"/>
      <c r="M20" s="145"/>
      <c r="N20" s="22"/>
      <c r="O20" s="22"/>
      <c r="P20" s="22"/>
      <c r="R20" s="22"/>
      <c r="S20" s="22"/>
      <c r="T20" s="22"/>
      <c r="U20" s="22"/>
      <c r="V20" s="22"/>
      <c r="W20" s="2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1:34" ht="14.7" customHeight="1" thickTop="1" x14ac:dyDescent="0.35">
      <c r="A21" s="22"/>
      <c r="B21" s="22"/>
      <c r="C21" s="22"/>
      <c r="D21" s="22"/>
      <c r="E21" s="22"/>
      <c r="F21" s="28"/>
      <c r="G21" s="137">
        <f>('Goal 1'!L3)/('Goal 1'!J3+'Goal 1'!K3+'Goal 1'!L3)</f>
        <v>0</v>
      </c>
      <c r="H21" s="28"/>
      <c r="I21" s="137">
        <f>('Goal 2'!L3)/('Goal 2'!J3+'Goal 2'!K3+'Goal 2'!L3)</f>
        <v>0</v>
      </c>
      <c r="J21" s="28"/>
      <c r="K21" s="137">
        <f>('Goal 3'!L3)/('Goal 3'!J3+'Goal 3'!K3+'Goal 3'!L3)</f>
        <v>0</v>
      </c>
      <c r="L21" s="28"/>
      <c r="M21" s="137">
        <f>('Goal 4'!L3)/('Goal 4'!J3+'Goal 4'!K3+'Goal 4'!L3)</f>
        <v>0.4</v>
      </c>
      <c r="N21" s="22"/>
      <c r="O21" s="22"/>
      <c r="P21" s="22"/>
      <c r="Q21" s="51"/>
      <c r="R21" s="22"/>
      <c r="S21" s="22"/>
      <c r="T21" s="22"/>
      <c r="U21" s="22"/>
      <c r="V21" s="22"/>
      <c r="W21" s="2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1:34" ht="14.7" customHeight="1" x14ac:dyDescent="0.35">
      <c r="A22" s="22"/>
      <c r="B22" s="22"/>
      <c r="C22" s="22"/>
      <c r="D22" s="22"/>
      <c r="E22" s="22"/>
      <c r="F22" s="28"/>
      <c r="G22" s="138"/>
      <c r="H22" s="28"/>
      <c r="I22" s="138"/>
      <c r="J22" s="28"/>
      <c r="K22" s="138"/>
      <c r="L22" s="28"/>
      <c r="M22" s="138"/>
      <c r="N22" s="22"/>
      <c r="O22" s="22"/>
      <c r="P22" s="22"/>
      <c r="R22" s="22"/>
      <c r="S22" s="22"/>
      <c r="T22" s="22"/>
      <c r="U22" s="22"/>
      <c r="V22" s="22"/>
      <c r="W22" s="2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1:34" ht="4.2" customHeight="1" x14ac:dyDescent="0.35">
      <c r="A23" s="22"/>
      <c r="B23" s="22"/>
      <c r="C23" s="22"/>
      <c r="D23" s="22"/>
      <c r="E23" s="22"/>
      <c r="F23" s="28"/>
      <c r="G23" s="138"/>
      <c r="H23" s="28"/>
      <c r="I23" s="138"/>
      <c r="J23" s="22"/>
      <c r="K23" s="138"/>
      <c r="L23" s="22"/>
      <c r="M23" s="138"/>
      <c r="N23" s="22"/>
      <c r="O23" s="22"/>
      <c r="P23" s="22"/>
      <c r="R23" s="22"/>
      <c r="S23" s="22"/>
      <c r="T23" s="22"/>
      <c r="U23" s="22"/>
      <c r="V23" s="22"/>
      <c r="W23" s="2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ht="17.25" customHeight="1" thickBot="1" x14ac:dyDescent="0.4">
      <c r="A24" s="22"/>
      <c r="B24" s="22"/>
      <c r="C24" s="22"/>
      <c r="D24" s="22"/>
      <c r="E24" s="22"/>
      <c r="F24" s="28"/>
      <c r="G24" s="139"/>
      <c r="H24" s="28"/>
      <c r="I24" s="139"/>
      <c r="J24" s="28"/>
      <c r="K24" s="139"/>
      <c r="L24" s="28"/>
      <c r="M24" s="139"/>
      <c r="N24" s="22"/>
      <c r="O24" s="22"/>
      <c r="P24" s="22"/>
      <c r="Q24" s="22" t="s">
        <v>15</v>
      </c>
      <c r="R24" s="22">
        <f>'Goal 1'!J5+'Goal 2'!J5+'Goal 3'!J5+'Goal 4'!J5+'Goal 5'!J5+'Goal 6'!J5+'Goal 7'!I5+'Goal 8'!I5</f>
        <v>37</v>
      </c>
      <c r="S24" s="22"/>
      <c r="T24" s="22"/>
      <c r="U24" s="22"/>
      <c r="V24" s="22"/>
      <c r="W24" s="2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ht="14.7" customHeight="1" thickTop="1" x14ac:dyDescent="0.35">
      <c r="A25" s="22"/>
      <c r="B25" s="22"/>
      <c r="C25" s="22"/>
      <c r="D25" s="22"/>
      <c r="E25" s="22"/>
      <c r="F25" s="28"/>
      <c r="G25" s="22"/>
      <c r="H25" s="22"/>
      <c r="I25" s="22"/>
      <c r="J25" s="22"/>
      <c r="K25" s="22"/>
      <c r="L25" s="22"/>
      <c r="M25" s="22"/>
      <c r="N25" s="28"/>
      <c r="O25" s="22"/>
      <c r="P25" s="22"/>
      <c r="Q25" s="22" t="s">
        <v>16</v>
      </c>
      <c r="R25" s="22">
        <f>'Goal 1'!K5+'Goal 2'!L5+'Goal 3'!K5+'Goal 4'!K5+'Goal 5'!K5+'Goal 6'!K5+'Goal 7'!J5+'Goal 8'!J5</f>
        <v>40</v>
      </c>
      <c r="S25" s="22"/>
      <c r="T25" s="22"/>
      <c r="U25" s="22"/>
      <c r="V25" s="22"/>
      <c r="W25" s="2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ht="14.7" customHeight="1" x14ac:dyDescent="0.35">
      <c r="A26" s="22"/>
      <c r="B26" s="22"/>
      <c r="C26" s="22"/>
      <c r="D26" s="22"/>
      <c r="E26" s="22"/>
      <c r="F26" s="28"/>
      <c r="G26" s="143" t="s">
        <v>208</v>
      </c>
      <c r="H26" s="22"/>
      <c r="I26" s="143" t="s">
        <v>209</v>
      </c>
      <c r="J26" s="22"/>
      <c r="K26" s="143" t="s">
        <v>210</v>
      </c>
      <c r="L26" s="28"/>
      <c r="M26" s="143" t="s">
        <v>211</v>
      </c>
      <c r="N26" s="28"/>
      <c r="O26" s="22"/>
      <c r="P26" s="22"/>
      <c r="Q26" s="22" t="s">
        <v>17</v>
      </c>
      <c r="R26" s="22">
        <f>'Goal 1'!L5+'Goal 2'!L5+'Goal 3'!L5+'Goal 4'!L5+'Goal 5'!L5+'Goal 6'!L5+'Goal 7'!K5+'Goal 8'!K5</f>
        <v>24</v>
      </c>
      <c r="S26" s="22"/>
      <c r="T26" s="22"/>
      <c r="U26" s="22"/>
      <c r="V26" s="22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ht="14.7" customHeight="1" x14ac:dyDescent="0.35">
      <c r="A27" s="22"/>
      <c r="B27" s="22"/>
      <c r="C27" s="22"/>
      <c r="D27" s="22"/>
      <c r="E27" s="22"/>
      <c r="F27" s="28"/>
      <c r="G27" s="144"/>
      <c r="H27" s="22"/>
      <c r="I27" s="143"/>
      <c r="J27" s="22"/>
      <c r="K27" s="143"/>
      <c r="L27" s="28"/>
      <c r="M27" s="143"/>
      <c r="N27" s="28"/>
      <c r="O27" s="22"/>
      <c r="P27" s="22"/>
      <c r="R27" s="22"/>
      <c r="S27" s="22"/>
      <c r="T27" s="22"/>
      <c r="U27" s="22"/>
      <c r="V27" s="22"/>
      <c r="W27" s="2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ht="14.7" customHeight="1" x14ac:dyDescent="0.35">
      <c r="A28" s="22"/>
      <c r="B28" s="22"/>
      <c r="C28" s="22"/>
      <c r="D28" s="22"/>
      <c r="E28" s="22"/>
      <c r="F28" s="28"/>
      <c r="G28" s="144"/>
      <c r="H28" s="22"/>
      <c r="I28" s="143"/>
      <c r="J28" s="22"/>
      <c r="K28" s="143"/>
      <c r="L28" s="28"/>
      <c r="M28" s="143"/>
      <c r="N28" s="28"/>
      <c r="O28" s="22"/>
      <c r="P28" s="22"/>
      <c r="R28" s="22"/>
      <c r="S28" s="22"/>
      <c r="T28" s="22"/>
      <c r="U28" s="22"/>
      <c r="V28" s="22"/>
      <c r="W28" s="2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ht="7.2" customHeight="1" thickBot="1" x14ac:dyDescent="0.4">
      <c r="A29" s="22"/>
      <c r="B29" s="22"/>
      <c r="C29" s="22"/>
      <c r="D29" s="22"/>
      <c r="E29" s="22"/>
      <c r="F29" s="22"/>
      <c r="G29" s="22"/>
      <c r="H29" s="22"/>
      <c r="I29" s="22"/>
      <c r="J29" s="28"/>
      <c r="K29" s="22"/>
      <c r="L29" s="28"/>
      <c r="M29" s="22"/>
      <c r="N29" s="28"/>
      <c r="O29" s="22"/>
      <c r="P29" s="22"/>
      <c r="R29" s="22"/>
      <c r="S29" s="22"/>
      <c r="T29" s="22"/>
      <c r="U29" s="22"/>
      <c r="V29" s="22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ht="18" thickTop="1" x14ac:dyDescent="0.35">
      <c r="A30" s="22"/>
      <c r="B30" s="22"/>
      <c r="C30" s="22"/>
      <c r="D30" s="22"/>
      <c r="E30" s="22"/>
      <c r="F30" s="22"/>
      <c r="G30" s="137">
        <f>('Goal 5'!L3)/('Goal 5'!J3+'Goal 5'!K3+'Goal 5'!L3)</f>
        <v>0.33333333333333331</v>
      </c>
      <c r="H30" s="28"/>
      <c r="I30" s="137">
        <f>('Goal 6'!L3)/('Goal 6'!J3+'Goal 6'!K3+'Goal 6'!L3)</f>
        <v>0</v>
      </c>
      <c r="J30" s="28"/>
      <c r="K30" s="137">
        <f>('Goal 7'!K3)/('Goal 7'!I3+'Goal 7'!J3+'Goal 7'!K3)</f>
        <v>0</v>
      </c>
      <c r="L30" s="28"/>
      <c r="M30" s="137">
        <f>('Goal 8'!K3)/('Goal 8'!I3+'Goal 8'!J3+'Goal 8'!K3)</f>
        <v>0</v>
      </c>
      <c r="N30" s="28"/>
      <c r="O30" s="22"/>
      <c r="P30" s="22"/>
      <c r="R30" s="22"/>
      <c r="S30" s="22"/>
      <c r="T30" s="22"/>
      <c r="U30" s="22"/>
      <c r="V30" s="22"/>
      <c r="W30" s="2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4.7" customHeight="1" x14ac:dyDescent="0.35">
      <c r="A31" s="22"/>
      <c r="B31" s="22"/>
      <c r="C31" s="22"/>
      <c r="D31" s="22"/>
      <c r="E31" s="22"/>
      <c r="F31" s="22"/>
      <c r="G31" s="138"/>
      <c r="H31" s="28"/>
      <c r="I31" s="138"/>
      <c r="J31" s="22"/>
      <c r="K31" s="138"/>
      <c r="L31" s="22"/>
      <c r="M31" s="138"/>
      <c r="N31" s="22"/>
      <c r="O31" s="22"/>
      <c r="P31" s="22"/>
      <c r="R31" s="22"/>
      <c r="S31" s="22"/>
      <c r="T31" s="22"/>
      <c r="U31" s="22"/>
      <c r="V31" s="22"/>
      <c r="W31" s="2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14.7" customHeight="1" x14ac:dyDescent="0.35">
      <c r="A32" s="22"/>
      <c r="B32" s="22"/>
      <c r="C32" s="22"/>
      <c r="D32" s="22"/>
      <c r="E32" s="22"/>
      <c r="F32" s="22"/>
      <c r="G32" s="138"/>
      <c r="H32" s="28"/>
      <c r="I32" s="138"/>
      <c r="J32" s="22"/>
      <c r="K32" s="138"/>
      <c r="L32" s="22"/>
      <c r="M32" s="138"/>
      <c r="N32" s="22"/>
      <c r="O32" s="22"/>
      <c r="P32" s="22"/>
      <c r="R32" s="22"/>
      <c r="S32" s="22"/>
      <c r="T32" s="22"/>
      <c r="U32" s="22"/>
      <c r="V32" s="22"/>
      <c r="W32" s="2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4.7" customHeight="1" thickBot="1" x14ac:dyDescent="0.4">
      <c r="A33" s="22"/>
      <c r="B33" s="22"/>
      <c r="C33" s="22"/>
      <c r="D33" s="22"/>
      <c r="E33" s="22"/>
      <c r="F33" s="22"/>
      <c r="G33" s="139"/>
      <c r="H33" s="28"/>
      <c r="I33" s="139"/>
      <c r="J33" s="22"/>
      <c r="K33" s="139"/>
      <c r="L33" s="22"/>
      <c r="M33" s="139"/>
      <c r="N33" s="22"/>
      <c r="O33" s="22"/>
      <c r="P33" s="22"/>
      <c r="R33" s="22"/>
      <c r="S33" s="22"/>
      <c r="T33" s="22"/>
      <c r="U33" s="22"/>
      <c r="V33" s="22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4.7" customHeight="1" thickTop="1" x14ac:dyDescent="0.35">
      <c r="A34" s="22"/>
      <c r="B34" s="22"/>
      <c r="C34" s="22"/>
      <c r="D34" s="22"/>
      <c r="E34" s="22"/>
      <c r="F34" s="22"/>
      <c r="G34" s="22"/>
      <c r="H34" s="28"/>
      <c r="I34" s="22"/>
      <c r="J34" s="22"/>
      <c r="K34" s="22"/>
      <c r="L34" s="22"/>
      <c r="M34" s="22"/>
      <c r="N34" s="22"/>
      <c r="O34" s="22"/>
      <c r="P34" s="22"/>
      <c r="R34" s="22"/>
      <c r="S34" s="22"/>
      <c r="T34" s="22"/>
      <c r="U34" s="22"/>
      <c r="V34" s="22"/>
      <c r="W34" s="2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4" x14ac:dyDescent="0.3">
      <c r="A46" s="22"/>
      <c r="B46" s="22"/>
      <c r="C46" s="22"/>
      <c r="D46" s="22"/>
      <c r="E46" s="22"/>
      <c r="F46" s="22"/>
      <c r="G46" s="22"/>
      <c r="H46" s="22"/>
      <c r="J46" s="22"/>
      <c r="L46" s="22"/>
      <c r="N46" s="22"/>
      <c r="P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x14ac:dyDescent="0.3">
      <c r="A47" s="22"/>
      <c r="B47" s="22"/>
      <c r="C47" s="22"/>
      <c r="D47" s="22"/>
      <c r="E47" s="22"/>
      <c r="F47" s="22"/>
      <c r="G47" s="22"/>
      <c r="H47" s="22"/>
      <c r="J47" s="22"/>
      <c r="L47" s="22"/>
      <c r="N47" s="22"/>
      <c r="P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x14ac:dyDescent="0.3">
      <c r="A48" s="22"/>
      <c r="B48" s="22"/>
      <c r="C48" s="22"/>
      <c r="D48" s="22"/>
      <c r="E48" s="22"/>
      <c r="F48" s="22"/>
      <c r="G48" s="22"/>
      <c r="H48" s="22"/>
      <c r="J48" s="22"/>
      <c r="L48" s="22"/>
      <c r="N48" s="22"/>
      <c r="P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x14ac:dyDescent="0.3">
      <c r="A49" s="22"/>
      <c r="B49" s="22"/>
      <c r="C49" s="22"/>
      <c r="D49" s="22"/>
      <c r="E49" s="22"/>
      <c r="F49" s="22"/>
      <c r="G49" s="22"/>
      <c r="H49" s="22"/>
      <c r="J49" s="22"/>
      <c r="L49" s="22"/>
      <c r="N49" s="22"/>
      <c r="P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x14ac:dyDescent="0.3">
      <c r="A50" s="22"/>
      <c r="B50" s="22"/>
      <c r="C50" s="22"/>
      <c r="D50" s="22"/>
      <c r="E50" s="22"/>
      <c r="F50" s="22"/>
      <c r="G50" s="22"/>
      <c r="H50" s="22"/>
      <c r="J50" s="22"/>
      <c r="L50" s="22"/>
      <c r="N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x14ac:dyDescent="0.3">
      <c r="A51" s="51" t="s">
        <v>17</v>
      </c>
      <c r="B51" s="51">
        <f>M6</f>
        <v>0</v>
      </c>
      <c r="C51" s="51" t="s">
        <v>17</v>
      </c>
      <c r="D51" s="22">
        <f ca="1">K12</f>
        <v>3</v>
      </c>
      <c r="E51" s="22"/>
      <c r="F51" s="22"/>
      <c r="G51" s="22"/>
      <c r="H51" s="22"/>
      <c r="J51" s="22"/>
      <c r="L51" s="22"/>
      <c r="N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x14ac:dyDescent="0.3">
      <c r="A52" s="51" t="s">
        <v>16</v>
      </c>
      <c r="B52" s="51">
        <f>I6</f>
        <v>8</v>
      </c>
      <c r="C52" s="51" t="s">
        <v>16</v>
      </c>
      <c r="D52" s="22">
        <f>G12</f>
        <v>26</v>
      </c>
      <c r="H52" s="22"/>
      <c r="J52" s="22"/>
      <c r="L52" s="22"/>
      <c r="N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x14ac:dyDescent="0.3">
      <c r="A53" s="51" t="s">
        <v>15</v>
      </c>
      <c r="B53" s="51">
        <f>K6</f>
        <v>0</v>
      </c>
      <c r="C53" s="51" t="s">
        <v>15</v>
      </c>
      <c r="D53" s="22">
        <f>I12</f>
        <v>1</v>
      </c>
      <c r="H53" s="22"/>
      <c r="J53" s="22"/>
      <c r="L53" s="22"/>
      <c r="N53" s="22"/>
      <c r="P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x14ac:dyDescent="0.3">
      <c r="A54" s="51"/>
      <c r="B54" s="51"/>
      <c r="C54" s="51" t="s">
        <v>18</v>
      </c>
      <c r="D54" s="22">
        <f ca="1">M12</f>
        <v>30</v>
      </c>
      <c r="H54" s="22"/>
      <c r="J54" s="22"/>
      <c r="L54" s="22"/>
      <c r="N54" s="22"/>
      <c r="P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x14ac:dyDescent="0.3">
      <c r="A55" s="22"/>
      <c r="B55" s="22"/>
      <c r="C55" s="51" t="s">
        <v>19</v>
      </c>
      <c r="D55" s="22">
        <f ca="1">O12</f>
        <v>0</v>
      </c>
      <c r="H55" s="22"/>
      <c r="J55" s="22"/>
      <c r="L55" s="22"/>
      <c r="N55" s="22"/>
      <c r="P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x14ac:dyDescent="0.3">
      <c r="A56" s="22"/>
      <c r="B56" s="22"/>
      <c r="C56" s="22"/>
      <c r="D56" s="22"/>
      <c r="H56" s="22"/>
      <c r="J56" s="22"/>
      <c r="L56" s="22"/>
      <c r="N56" s="22"/>
      <c r="P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</sheetData>
  <sheetProtection algorithmName="SHA-512" hashValue="qAQi3LpKQiG5ghagM+iY+npmx1hOnI5EWTKn4pSYWrKUr4ZqvPx6RGrevBDjwU3ymS1Logiu/SxTwpGblP/Xig==" saltValue="PKFAZ/obxaLBljPfcgZWWA==" spinCount="100000" sheet="1" insertHyperlinks="0" selectLockedCells="1"/>
  <mergeCells count="32">
    <mergeCell ref="K21:K24"/>
    <mergeCell ref="K18:K20"/>
    <mergeCell ref="M21:M24"/>
    <mergeCell ref="M18:M20"/>
    <mergeCell ref="I26:I28"/>
    <mergeCell ref="K26:K28"/>
    <mergeCell ref="M26:M28"/>
    <mergeCell ref="M30:M33"/>
    <mergeCell ref="I30:I33"/>
    <mergeCell ref="G30:G33"/>
    <mergeCell ref="A2:B2"/>
    <mergeCell ref="A16:B16"/>
    <mergeCell ref="G6:G8"/>
    <mergeCell ref="E12:E14"/>
    <mergeCell ref="G12:G14"/>
    <mergeCell ref="B18:C18"/>
    <mergeCell ref="A4:C4"/>
    <mergeCell ref="G26:G28"/>
    <mergeCell ref="G21:G24"/>
    <mergeCell ref="G18:G20"/>
    <mergeCell ref="I21:I24"/>
    <mergeCell ref="I18:I20"/>
    <mergeCell ref="K30:K33"/>
    <mergeCell ref="Q4:U4"/>
    <mergeCell ref="Q6:U14"/>
    <mergeCell ref="O12:O14"/>
    <mergeCell ref="I6:I8"/>
    <mergeCell ref="K6:K8"/>
    <mergeCell ref="M6:M8"/>
    <mergeCell ref="I12:I14"/>
    <mergeCell ref="K12:K14"/>
    <mergeCell ref="M12:M14"/>
  </mergeCells>
  <hyperlinks>
    <hyperlink ref="G30:G33" location="'Goal 5'!A1" display="'Goal 5'!A1" xr:uid="{670D9F12-F0F7-4D79-8B7E-8A5744858E88}"/>
    <hyperlink ref="I30:I33" location="'Goal 6'!A1" display="'Goal 6'!A1" xr:uid="{819BA81C-9C63-4B1F-8D1B-FF1703F70EC8}"/>
    <hyperlink ref="K30:K33" location="'Goal 7'!A1" display="'Goal 7'!A1" xr:uid="{6B5157D7-31C3-4F29-918C-B9C0B882469B}"/>
    <hyperlink ref="M30:M33" location="'Goal 8'!A1" display="'Goal 8'!A1" xr:uid="{79360EB3-7694-4B41-BA5B-C4B3F11E38DA}"/>
    <hyperlink ref="G21:G24" location="'Goal 1'!_Toc62853835" display="'Goal 1'!_Toc62853835" xr:uid="{3994CE15-A07B-4A95-A6F9-E890491B29CB}"/>
    <hyperlink ref="I21:I24" location="'Goal 2'!_Toc117178264" display="'Goal 2'!_Toc117178264" xr:uid="{32BD0AD8-FEDF-4F02-9B2F-E39CB1F28ADB}"/>
    <hyperlink ref="K21:K24" location="'Goal 3'!_Toc117178264" display="'Goal 3'!_Toc117178264" xr:uid="{5A5D155B-415A-4CD5-9DE4-F648C2CCFBD0}"/>
    <hyperlink ref="M21:M24" location="'Goal 4'!_Toc117178266" display="'Goal 4'!_Toc117178266" xr:uid="{660247F5-CED4-47AF-876E-34F8129FE513}"/>
  </hyperlinks>
  <pageMargins left="0.25" right="0.25" top="0.75" bottom="0.75" header="0.3" footer="0.3"/>
  <pageSetup scale="42" orientation="landscape" r:id="rId1"/>
  <ignoredErrors>
    <ignoredError sqref="G21 I21 K21 M2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68BD31CF-022B-427E-8424-D7714FAD02A0}">
            <xm:f>'Goal 5'!$N$3&gt;1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02DA5D10-69D7-45AA-9D9E-E7313CA2AE5E}">
            <xm:f>'Goal 5'!$N$3=1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8CF1F10D-5AF0-437B-BA46-2D5C3300B1E0}">
            <xm:f>'Goal 5'!$N$3=0</xm:f>
            <x14:dxf>
              <fill>
                <patternFill>
                  <bgColor rgb="FF92D050"/>
                </patternFill>
              </fill>
            </x14:dxf>
          </x14:cfRule>
          <xm:sqref>G21:G24</xm:sqref>
        </x14:conditionalFormatting>
        <x14:conditionalFormatting xmlns:xm="http://schemas.microsoft.com/office/excel/2006/main">
          <x14:cfRule type="expression" priority="52" id="{FC7E7A7F-7C51-4464-B5FC-9589EAA3DCA4}">
            <xm:f>'Goal 5'!$N$3&gt;1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53" id="{E4C8106F-1E0D-4C2B-A00A-A41FF3B8AC22}">
            <xm:f>'Goal 5'!$N$3=1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54" id="{89CB5A1F-EB24-49AC-A9DE-C5A1D6DF2B2C}">
            <xm:f>'Goal 5'!$N$3=0</xm:f>
            <x14:dxf>
              <fill>
                <patternFill>
                  <bgColor rgb="FF92D050"/>
                </patternFill>
              </fill>
            </x14:dxf>
          </x14:cfRule>
          <xm:sqref>G30:G33</xm:sqref>
        </x14:conditionalFormatting>
        <x14:conditionalFormatting xmlns:xm="http://schemas.microsoft.com/office/excel/2006/main">
          <x14:cfRule type="expression" priority="7" id="{C4B6FE78-767B-49F4-BA9F-549D60A5E6F7}">
            <xm:f>'Goal 5'!$N$3&gt;1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F0DB5D6-C0E8-4399-B1FF-02D9BDD68E8F}">
            <xm:f>'Goal 5'!$N$3=1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9" id="{3F13D3EB-D57D-4BBE-BC0D-DC3770035AD6}">
            <xm:f>'Goal 5'!$N$3=0</xm:f>
            <x14:dxf>
              <fill>
                <patternFill>
                  <bgColor rgb="FF92D050"/>
                </patternFill>
              </fill>
            </x14:dxf>
          </x14:cfRule>
          <xm:sqref>I21:I24</xm:sqref>
        </x14:conditionalFormatting>
        <x14:conditionalFormatting xmlns:xm="http://schemas.microsoft.com/office/excel/2006/main">
          <x14:cfRule type="expression" priority="49" id="{F8357D9C-8FAA-4A3B-827F-DC49225CC150}">
            <xm:f>'Goal 6'!$N$3&gt;1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50" id="{DD5786FF-E82C-427E-923C-2155DB2969C9}">
            <xm:f>'Goal 6'!$N$3=1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51" id="{9D426E1F-06F8-46FF-81F6-B733AB8DD9C9}">
            <xm:f>'Goal 6'!$N$3=0</xm:f>
            <x14:dxf>
              <fill>
                <patternFill>
                  <bgColor rgb="FF92D050"/>
                </patternFill>
              </fill>
            </x14:dxf>
          </x14:cfRule>
          <xm:sqref>I30:I33</xm:sqref>
        </x14:conditionalFormatting>
        <x14:conditionalFormatting xmlns:xm="http://schemas.microsoft.com/office/excel/2006/main">
          <x14:cfRule type="expression" priority="4" id="{62E767D7-D6FA-4AF1-B1CC-9D3B6B549794}">
            <xm:f>'Goal 5'!$N$3&gt;1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5" id="{CB0C5FE2-FC1C-4C1E-B353-D27895F89633}">
            <xm:f>'Goal 5'!$N$3=1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F61923F1-9F23-453E-9728-87D87FD0DAD0}">
            <xm:f>'Goal 5'!$N$3=0</xm:f>
            <x14:dxf>
              <fill>
                <patternFill>
                  <bgColor rgb="FF92D050"/>
                </patternFill>
              </fill>
            </x14:dxf>
          </x14:cfRule>
          <xm:sqref>K21:K24</xm:sqref>
        </x14:conditionalFormatting>
        <x14:conditionalFormatting xmlns:xm="http://schemas.microsoft.com/office/excel/2006/main">
          <x14:cfRule type="expression" priority="46" id="{C5588766-DBEC-44D8-9799-3C536CFB1516}">
            <xm:f>'Goal 7'!$M$3&gt;1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47" id="{AC823CD0-D1B5-44C3-89B6-0790775CDE33}">
            <xm:f>'Goal 7'!$M$3=1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8F7CFD93-F4C1-478A-AFF2-E56AB267EFD7}">
            <xm:f>'Goal 7'!$M$3=0</xm:f>
            <x14:dxf>
              <fill>
                <patternFill>
                  <bgColor rgb="FF92D050"/>
                </patternFill>
              </fill>
            </x14:dxf>
          </x14:cfRule>
          <xm:sqref>K30:K33</xm:sqref>
        </x14:conditionalFormatting>
        <x14:conditionalFormatting xmlns:xm="http://schemas.microsoft.com/office/excel/2006/main">
          <x14:cfRule type="expression" priority="1" id="{4C487BF1-9F6A-4B16-A723-BAACF35580F4}">
            <xm:f>'Goal 5'!$N$3&gt;1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D3E5AF76-87EF-49E0-8C17-5ED07B5DBD23}">
            <xm:f>'Goal 5'!$N$3=1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9374F226-4B3A-4C8A-A783-375C8354F6C5}">
            <xm:f>'Goal 5'!$N$3=0</xm:f>
            <x14:dxf>
              <fill>
                <patternFill>
                  <bgColor rgb="FF92D050"/>
                </patternFill>
              </fill>
            </x14:dxf>
          </x14:cfRule>
          <xm:sqref>M21:M24</xm:sqref>
        </x14:conditionalFormatting>
        <x14:conditionalFormatting xmlns:xm="http://schemas.microsoft.com/office/excel/2006/main">
          <x14:cfRule type="expression" priority="43" id="{BCCC5E09-D33D-41EF-8CC1-858C6AC3FA2F}">
            <xm:f>'Goal 8'!$M$3&gt;1</xm:f>
            <x14:dxf>
              <fill>
                <patternFill>
                  <bgColor rgb="FFFF0000"/>
                </patternFill>
              </fill>
            </x14:dxf>
          </x14:cfRule>
          <x14:cfRule type="expression" priority="44" id="{86F66FD8-9E7E-4997-90AB-5F82A5D669D7}">
            <xm:f>'Goal 8'!$M$3=1</xm:f>
            <x14:dxf>
              <fill>
                <patternFill>
                  <bgColor rgb="FFFFFF00"/>
                </patternFill>
              </fill>
            </x14:dxf>
          </x14:cfRule>
          <x14:cfRule type="expression" priority="45" id="{C4B9E051-DCE0-4A58-B944-4643CE296367}">
            <xm:f>'Goal 8'!$M$3=0</xm:f>
            <x14:dxf>
              <fill>
                <patternFill>
                  <bgColor rgb="FF92D050"/>
                </patternFill>
              </fill>
            </x14:dxf>
          </x14:cfRule>
          <xm:sqref>M30:M33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F06A-F6E5-4034-A74A-59C0834D846E}">
  <sheetPr codeName="Sheet2"/>
  <dimension ref="B1:O31"/>
  <sheetViews>
    <sheetView showGridLines="0" showRowColHeaders="0" zoomScaleNormal="100" workbookViewId="0">
      <selection activeCell="C2" sqref="C2:C3"/>
    </sheetView>
  </sheetViews>
  <sheetFormatPr defaultColWidth="9.109375" defaultRowHeight="15.6" x14ac:dyDescent="0.3"/>
  <cols>
    <col min="1" max="1" width="2.44140625" style="10" customWidth="1"/>
    <col min="2" max="2" width="11.44140625" style="10" bestFit="1" customWidth="1"/>
    <col min="3" max="3" width="38.44140625" style="10" customWidth="1"/>
    <col min="4" max="6" width="12.109375" style="10" customWidth="1"/>
    <col min="7" max="8" width="19.109375" style="10" customWidth="1"/>
    <col min="9" max="9" width="11.109375" style="10" customWidth="1"/>
    <col min="10" max="10" width="10" style="10" customWidth="1"/>
    <col min="11" max="12" width="9.109375" style="10"/>
    <col min="13" max="13" width="11.109375" style="10" customWidth="1"/>
    <col min="14" max="14" width="9.109375" style="10"/>
    <col min="15" max="15" width="10.6640625" style="10" customWidth="1"/>
    <col min="16" max="16384" width="9.109375" style="10"/>
  </cols>
  <sheetData>
    <row r="1" spans="2:15" ht="16.2" thickBot="1" x14ac:dyDescent="0.35"/>
    <row r="2" spans="2:15" x14ac:dyDescent="0.3">
      <c r="C2" s="117" t="s">
        <v>225</v>
      </c>
      <c r="J2" s="21" t="s">
        <v>20</v>
      </c>
      <c r="K2" s="21" t="s">
        <v>21</v>
      </c>
      <c r="L2" s="21" t="s">
        <v>22</v>
      </c>
      <c r="M2" s="21" t="s">
        <v>23</v>
      </c>
      <c r="N2" s="21" t="s">
        <v>24</v>
      </c>
      <c r="O2" s="21" t="s">
        <v>25</v>
      </c>
    </row>
    <row r="3" spans="2:15" ht="16.2" thickBot="1" x14ac:dyDescent="0.35">
      <c r="C3" s="118"/>
      <c r="J3" s="48">
        <f>COUNTIF(I:I,"Not Started")</f>
        <v>0</v>
      </c>
      <c r="K3" s="48">
        <f>COUNTIF(I:I,"In Progress")</f>
        <v>4</v>
      </c>
      <c r="L3" s="48">
        <f>COUNTIF(I:I,"Completed")</f>
        <v>0</v>
      </c>
      <c r="M3" s="48">
        <f ca="1">COUNTIF(J:J,"On-time")</f>
        <v>4</v>
      </c>
      <c r="N3" s="48">
        <f ca="1">COUNTIF(J:J,"Late")</f>
        <v>0</v>
      </c>
      <c r="O3" s="48" t="str">
        <f>IF(AND(J5=0,K5=0),"Yes","No")</f>
        <v>No</v>
      </c>
    </row>
    <row r="4" spans="2:15" x14ac:dyDescent="0.3">
      <c r="J4" s="49" t="s">
        <v>26</v>
      </c>
      <c r="K4" s="49" t="s">
        <v>27</v>
      </c>
      <c r="L4" s="49" t="s">
        <v>28</v>
      </c>
      <c r="M4" s="53" t="s">
        <v>29</v>
      </c>
      <c r="N4" s="57">
        <f>IF(AND((K3+L3)&gt;0,O3="No"),1,0)</f>
        <v>1</v>
      </c>
      <c r="O4" s="58">
        <f>IF(O3="Yes",1,0)</f>
        <v>0</v>
      </c>
    </row>
    <row r="5" spans="2:15" x14ac:dyDescent="0.3">
      <c r="B5" s="9" t="s">
        <v>46</v>
      </c>
      <c r="C5" s="70" t="s">
        <v>47</v>
      </c>
      <c r="J5" s="48">
        <f>COUNTIF(E:E,0%)</f>
        <v>5</v>
      </c>
      <c r="K5" s="48">
        <f>COUNTIFS(E:E,"&gt;0%",E:E,"&lt;100%")</f>
        <v>7</v>
      </c>
      <c r="L5" s="48">
        <f>COUNTIF(E:E,100%)</f>
        <v>1</v>
      </c>
      <c r="M5" s="52"/>
      <c r="O5" s="50"/>
    </row>
    <row r="6" spans="2:15" ht="16.2" thickBot="1" x14ac:dyDescent="0.35">
      <c r="K6" s="10" t="s">
        <v>30</v>
      </c>
    </row>
    <row r="7" spans="2:15" ht="31.8" thickBot="1" x14ac:dyDescent="0.35">
      <c r="B7" s="75" t="s">
        <v>31</v>
      </c>
      <c r="C7" s="63" t="s">
        <v>32</v>
      </c>
      <c r="D7" s="63" t="s">
        <v>33</v>
      </c>
      <c r="E7" s="63" t="s">
        <v>34</v>
      </c>
      <c r="F7" s="63" t="s">
        <v>35</v>
      </c>
      <c r="G7" s="110" t="s">
        <v>36</v>
      </c>
      <c r="H7" s="111"/>
      <c r="I7" s="47" t="s">
        <v>37</v>
      </c>
      <c r="J7" s="47" t="s">
        <v>38</v>
      </c>
    </row>
    <row r="8" spans="2:15" ht="50.25" customHeight="1" thickBot="1" x14ac:dyDescent="0.35">
      <c r="B8" s="11">
        <v>1.1000000000000001</v>
      </c>
      <c r="C8" s="12" t="s">
        <v>48</v>
      </c>
      <c r="D8" s="78">
        <v>46028</v>
      </c>
      <c r="E8" s="78">
        <v>46148</v>
      </c>
      <c r="F8" s="80" t="s">
        <v>226</v>
      </c>
      <c r="G8" s="112" t="s">
        <v>49</v>
      </c>
      <c r="H8" s="113"/>
      <c r="I8" s="56" t="str">
        <f>IF(AVERAGE(E10:E12)=0%,"Not Started",IF(AVERAGE(E10:E12)=100%,"Completed","In Progress"))</f>
        <v>In Progress</v>
      </c>
      <c r="J8" s="56" t="str">
        <f ca="1">IF(AND(E8&lt;TODAY(),I8="Not Started"),"Late",IF(AND(E8&lt;TODAY(),I8="In Progress"),"Late","On-time"))</f>
        <v>On-time</v>
      </c>
    </row>
    <row r="9" spans="2:15" ht="16.2" thickBot="1" x14ac:dyDescent="0.35">
      <c r="B9" s="13"/>
      <c r="C9" s="64" t="s">
        <v>39</v>
      </c>
      <c r="D9" s="46"/>
      <c r="E9" s="14" t="s">
        <v>40</v>
      </c>
      <c r="F9" s="114" t="s">
        <v>41</v>
      </c>
      <c r="G9" s="116"/>
      <c r="H9" s="115"/>
      <c r="I9" s="56"/>
      <c r="J9" s="56"/>
    </row>
    <row r="10" spans="2:15" ht="16.2" thickBot="1" x14ac:dyDescent="0.35">
      <c r="B10" s="13"/>
      <c r="C10" s="105" t="s">
        <v>212</v>
      </c>
      <c r="D10" s="106"/>
      <c r="E10" s="79">
        <v>0.05</v>
      </c>
      <c r="F10" s="105"/>
      <c r="G10" s="107"/>
      <c r="H10" s="106"/>
      <c r="I10" s="56"/>
      <c r="J10" s="56"/>
    </row>
    <row r="11" spans="2:15" ht="35.25" customHeight="1" thickBot="1" x14ac:dyDescent="0.35">
      <c r="B11" s="13"/>
      <c r="C11" s="105" t="s">
        <v>213</v>
      </c>
      <c r="D11" s="106"/>
      <c r="E11" s="79">
        <v>0</v>
      </c>
      <c r="F11" s="105"/>
      <c r="G11" s="107"/>
      <c r="H11" s="106"/>
      <c r="I11" s="56"/>
      <c r="J11" s="56"/>
    </row>
    <row r="12" spans="2:15" ht="36" customHeight="1" thickBot="1" x14ac:dyDescent="0.35">
      <c r="B12" s="13"/>
      <c r="C12" s="105" t="s">
        <v>214</v>
      </c>
      <c r="D12" s="106"/>
      <c r="E12" s="79">
        <v>0</v>
      </c>
      <c r="F12" s="105"/>
      <c r="G12" s="107"/>
      <c r="H12" s="106"/>
      <c r="I12" s="56"/>
      <c r="J12" s="56"/>
    </row>
    <row r="13" spans="2:15" ht="31.8" thickBot="1" x14ac:dyDescent="0.35">
      <c r="B13" s="74" t="s">
        <v>31</v>
      </c>
      <c r="C13" s="15" t="s">
        <v>32</v>
      </c>
      <c r="D13" s="15" t="s">
        <v>33</v>
      </c>
      <c r="E13" s="15" t="s">
        <v>34</v>
      </c>
      <c r="F13" s="15" t="s">
        <v>35</v>
      </c>
      <c r="G13" s="110" t="s">
        <v>36</v>
      </c>
      <c r="H13" s="111"/>
      <c r="I13" s="56"/>
      <c r="J13" s="56"/>
    </row>
    <row r="14" spans="2:15" ht="68.25" customHeight="1" thickBot="1" x14ac:dyDescent="0.35">
      <c r="B14" s="11">
        <v>1.2</v>
      </c>
      <c r="C14" s="12" t="s">
        <v>50</v>
      </c>
      <c r="D14" s="78">
        <v>45869</v>
      </c>
      <c r="E14" s="78">
        <v>46311</v>
      </c>
      <c r="F14" s="80" t="s">
        <v>228</v>
      </c>
      <c r="G14" s="112" t="s">
        <v>51</v>
      </c>
      <c r="H14" s="113"/>
      <c r="I14" s="56" t="str">
        <f>IF(AVERAGE(E16:E18)=0%,"Not Started",IF(AVERAGE(E16:E18)=100%,"Completed","In Progress"))</f>
        <v>In Progress</v>
      </c>
      <c r="J14" s="56" t="str">
        <f ca="1">IF(AND(E14&lt;TODAY(),I14="Not Started"),"Late",IF(AND(E14&lt;TODAY(),I14="In Progress"),"Late","On-time"))</f>
        <v>On-time</v>
      </c>
    </row>
    <row r="15" spans="2:15" ht="16.2" thickBot="1" x14ac:dyDescent="0.35">
      <c r="B15" s="13"/>
      <c r="C15" s="114" t="s">
        <v>39</v>
      </c>
      <c r="D15" s="115"/>
      <c r="E15" s="14" t="s">
        <v>40</v>
      </c>
      <c r="F15" s="114" t="s">
        <v>41</v>
      </c>
      <c r="G15" s="116"/>
      <c r="H15" s="115"/>
      <c r="I15" s="56"/>
      <c r="J15" s="56"/>
    </row>
    <row r="16" spans="2:15" ht="30.75" customHeight="1" thickBot="1" x14ac:dyDescent="0.35">
      <c r="B16" s="13"/>
      <c r="C16" s="105" t="s">
        <v>215</v>
      </c>
      <c r="D16" s="106"/>
      <c r="E16" s="79">
        <v>1</v>
      </c>
      <c r="F16" s="105" t="s">
        <v>227</v>
      </c>
      <c r="G16" s="107"/>
      <c r="H16" s="106"/>
      <c r="I16" s="56"/>
      <c r="J16" s="56"/>
    </row>
    <row r="17" spans="2:10" ht="16.2" thickBot="1" x14ac:dyDescent="0.35">
      <c r="B17" s="13"/>
      <c r="C17" s="105" t="s">
        <v>216</v>
      </c>
      <c r="D17" s="106"/>
      <c r="E17" s="79">
        <v>0.05</v>
      </c>
      <c r="F17" s="105"/>
      <c r="G17" s="107"/>
      <c r="H17" s="106"/>
      <c r="I17" s="56"/>
      <c r="J17" s="56"/>
    </row>
    <row r="18" spans="2:10" ht="16.2" thickBot="1" x14ac:dyDescent="0.35">
      <c r="B18" s="13"/>
      <c r="C18" s="105" t="s">
        <v>217</v>
      </c>
      <c r="D18" s="106"/>
      <c r="E18" s="79">
        <v>0.05</v>
      </c>
      <c r="F18" s="105"/>
      <c r="G18" s="107"/>
      <c r="H18" s="106"/>
      <c r="I18" s="56"/>
      <c r="J18" s="56"/>
    </row>
    <row r="19" spans="2:10" ht="31.8" thickBot="1" x14ac:dyDescent="0.35">
      <c r="B19" s="74" t="s">
        <v>31</v>
      </c>
      <c r="C19" s="15" t="s">
        <v>32</v>
      </c>
      <c r="D19" s="15" t="s">
        <v>33</v>
      </c>
      <c r="E19" s="54" t="s">
        <v>34</v>
      </c>
      <c r="F19" s="15" t="s">
        <v>35</v>
      </c>
      <c r="G19" s="110" t="s">
        <v>36</v>
      </c>
      <c r="H19" s="111"/>
      <c r="I19" s="56"/>
      <c r="J19" s="56"/>
    </row>
    <row r="20" spans="2:10" ht="43.2" customHeight="1" thickBot="1" x14ac:dyDescent="0.35">
      <c r="B20" s="11">
        <v>1.3</v>
      </c>
      <c r="C20" s="12" t="s">
        <v>52</v>
      </c>
      <c r="D20" s="78">
        <v>45941</v>
      </c>
      <c r="E20" s="78">
        <v>46274</v>
      </c>
      <c r="F20" s="80" t="s">
        <v>226</v>
      </c>
      <c r="G20" s="112" t="s">
        <v>53</v>
      </c>
      <c r="H20" s="113"/>
      <c r="I20" s="56" t="str">
        <f>IF(AVERAGE(E22:E24)=0%,"Not Started",IF(AVERAGE(E22:E24)=100%,"Completed","In Progress"))</f>
        <v>In Progress</v>
      </c>
      <c r="J20" s="56" t="str">
        <f ca="1">IF(AND(E20&lt;TODAY(),I20="Not Started"),"Late",IF(AND(E20&lt;TODAY(),I20="In Progress"),"Late","On-time"))</f>
        <v>On-time</v>
      </c>
    </row>
    <row r="21" spans="2:10" ht="16.2" thickBot="1" x14ac:dyDescent="0.35">
      <c r="B21" s="13"/>
      <c r="C21" s="114" t="s">
        <v>39</v>
      </c>
      <c r="D21" s="115"/>
      <c r="E21" s="55" t="s">
        <v>40</v>
      </c>
      <c r="F21" s="114" t="s">
        <v>41</v>
      </c>
      <c r="G21" s="116"/>
      <c r="H21" s="115"/>
      <c r="I21" s="56"/>
      <c r="J21" s="56"/>
    </row>
    <row r="22" spans="2:10" ht="16.2" thickBot="1" x14ac:dyDescent="0.35">
      <c r="B22" s="13"/>
      <c r="C22" s="105" t="s">
        <v>218</v>
      </c>
      <c r="D22" s="106"/>
      <c r="E22" s="79">
        <v>0.1</v>
      </c>
      <c r="F22" s="105" t="s">
        <v>229</v>
      </c>
      <c r="G22" s="107"/>
      <c r="H22" s="106"/>
      <c r="I22" s="56"/>
      <c r="J22" s="56"/>
    </row>
    <row r="23" spans="2:10" ht="50.25" customHeight="1" thickBot="1" x14ac:dyDescent="0.35">
      <c r="B23" s="13"/>
      <c r="C23" s="105" t="s">
        <v>219</v>
      </c>
      <c r="D23" s="106"/>
      <c r="E23" s="79">
        <v>0.15</v>
      </c>
      <c r="F23" s="105" t="s">
        <v>230</v>
      </c>
      <c r="G23" s="107"/>
      <c r="H23" s="106"/>
      <c r="I23" s="56"/>
      <c r="J23" s="56"/>
    </row>
    <row r="24" spans="2:10" ht="16.2" thickBot="1" x14ac:dyDescent="0.35">
      <c r="B24" s="13"/>
      <c r="C24" s="105" t="s">
        <v>220</v>
      </c>
      <c r="D24" s="106"/>
      <c r="E24" s="79">
        <v>0.15</v>
      </c>
      <c r="F24" s="105" t="s">
        <v>238</v>
      </c>
      <c r="G24" s="107"/>
      <c r="H24" s="106"/>
      <c r="I24" s="56"/>
      <c r="J24" s="56"/>
    </row>
    <row r="25" spans="2:10" ht="31.8" thickBot="1" x14ac:dyDescent="0.35">
      <c r="B25" s="74" t="s">
        <v>31</v>
      </c>
      <c r="C25" s="15" t="s">
        <v>32</v>
      </c>
      <c r="D25" s="15" t="s">
        <v>33</v>
      </c>
      <c r="E25" s="54" t="s">
        <v>34</v>
      </c>
      <c r="F25" s="15" t="s">
        <v>35</v>
      </c>
      <c r="G25" s="110" t="s">
        <v>36</v>
      </c>
      <c r="H25" s="111"/>
      <c r="I25" s="56"/>
      <c r="J25" s="56"/>
    </row>
    <row r="26" spans="2:10" ht="52.2" customHeight="1" thickBot="1" x14ac:dyDescent="0.35">
      <c r="B26" s="11">
        <v>1.4</v>
      </c>
      <c r="C26" s="12" t="s">
        <v>54</v>
      </c>
      <c r="D26" s="78">
        <v>45880</v>
      </c>
      <c r="E26" s="78">
        <v>46359</v>
      </c>
      <c r="F26" s="80" t="s">
        <v>226</v>
      </c>
      <c r="G26" s="112" t="s">
        <v>55</v>
      </c>
      <c r="H26" s="113"/>
      <c r="I26" s="56" t="str">
        <f>IF(AVERAGE(E28:E31)=0%,"Not Started",IF(AVERAGE(E28:E31)=100%,"Completed","In Progress"))</f>
        <v>In Progress</v>
      </c>
      <c r="J26" s="56" t="str">
        <f ca="1">IF(AND(E26&lt;TODAY(),I26="Not Started"),"Late",IF(AND(E26&lt;TODAY(),I26="In Progress"),"Late","On-time"))</f>
        <v>On-time</v>
      </c>
    </row>
    <row r="27" spans="2:10" ht="16.2" thickBot="1" x14ac:dyDescent="0.35">
      <c r="B27" s="13"/>
      <c r="C27" s="114" t="s">
        <v>39</v>
      </c>
      <c r="D27" s="115"/>
      <c r="E27" s="14" t="s">
        <v>40</v>
      </c>
      <c r="F27" s="114" t="s">
        <v>41</v>
      </c>
      <c r="G27" s="116"/>
      <c r="H27" s="115"/>
      <c r="I27" s="56"/>
      <c r="J27" s="56"/>
    </row>
    <row r="28" spans="2:10" ht="50.25" customHeight="1" thickBot="1" x14ac:dyDescent="0.35">
      <c r="B28" s="13"/>
      <c r="C28" s="105" t="s">
        <v>221</v>
      </c>
      <c r="D28" s="106"/>
      <c r="E28" s="79">
        <v>0.05</v>
      </c>
      <c r="F28" s="105" t="s">
        <v>231</v>
      </c>
      <c r="G28" s="107"/>
      <c r="H28" s="106"/>
      <c r="I28" s="56"/>
      <c r="J28" s="56"/>
    </row>
    <row r="29" spans="2:10" ht="16.2" thickBot="1" x14ac:dyDescent="0.35">
      <c r="B29" s="13"/>
      <c r="C29" s="105" t="s">
        <v>222</v>
      </c>
      <c r="D29" s="106"/>
      <c r="E29" s="79">
        <v>0</v>
      </c>
      <c r="F29" s="105"/>
      <c r="G29" s="107"/>
      <c r="H29" s="106"/>
      <c r="I29" s="56"/>
      <c r="J29" s="56"/>
    </row>
    <row r="30" spans="2:10" ht="16.2" thickBot="1" x14ac:dyDescent="0.35">
      <c r="B30" s="13"/>
      <c r="C30" s="81" t="s">
        <v>223</v>
      </c>
      <c r="D30" s="82"/>
      <c r="E30" s="79">
        <v>0</v>
      </c>
      <c r="F30" s="81"/>
      <c r="G30" s="83"/>
      <c r="H30" s="82"/>
      <c r="I30" s="56"/>
      <c r="J30" s="56"/>
    </row>
    <row r="31" spans="2:10" ht="16.2" thickBot="1" x14ac:dyDescent="0.35">
      <c r="B31" s="13"/>
      <c r="C31" s="108" t="s">
        <v>224</v>
      </c>
      <c r="D31" s="109"/>
      <c r="E31" s="79">
        <v>0</v>
      </c>
      <c r="F31" s="105"/>
      <c r="G31" s="107"/>
      <c r="H31" s="106"/>
      <c r="I31" s="56"/>
      <c r="J31" s="56"/>
    </row>
  </sheetData>
  <sheetProtection algorithmName="SHA-512" hashValue="awxn2qrYhIqa761hSM+HupicUjLgxTgHryh7/aIX/xc4s3UsP19Y9L5pxUm8y/ciCkYkhxG5NUgRWI0cab7e3g==" saltValue="bb4xsCa+BfmZCjbVGnYZYg==" spinCount="100000" sheet="1" objects="1" scenarios="1" selectLockedCells="1"/>
  <mergeCells count="40">
    <mergeCell ref="C2:C3"/>
    <mergeCell ref="G14:H14"/>
    <mergeCell ref="G7:H7"/>
    <mergeCell ref="G8:H8"/>
    <mergeCell ref="F9:H9"/>
    <mergeCell ref="C10:D10"/>
    <mergeCell ref="F10:H10"/>
    <mergeCell ref="C11:D11"/>
    <mergeCell ref="F11:H11"/>
    <mergeCell ref="C12:D12"/>
    <mergeCell ref="F12:H12"/>
    <mergeCell ref="G13:H13"/>
    <mergeCell ref="C15:D15"/>
    <mergeCell ref="F15:H15"/>
    <mergeCell ref="C16:D16"/>
    <mergeCell ref="F16:H16"/>
    <mergeCell ref="C17:D17"/>
    <mergeCell ref="F17:H17"/>
    <mergeCell ref="C18:D18"/>
    <mergeCell ref="F18:H18"/>
    <mergeCell ref="G19:H19"/>
    <mergeCell ref="G20:H20"/>
    <mergeCell ref="C21:D21"/>
    <mergeCell ref="F21:H21"/>
    <mergeCell ref="C22:D22"/>
    <mergeCell ref="F22:H22"/>
    <mergeCell ref="C23:D23"/>
    <mergeCell ref="F23:H23"/>
    <mergeCell ref="C24:D24"/>
    <mergeCell ref="F24:H24"/>
    <mergeCell ref="C29:D29"/>
    <mergeCell ref="F29:H29"/>
    <mergeCell ref="C31:D31"/>
    <mergeCell ref="F31:H31"/>
    <mergeCell ref="G25:H25"/>
    <mergeCell ref="G26:H26"/>
    <mergeCell ref="C27:D27"/>
    <mergeCell ref="F27:H27"/>
    <mergeCell ref="C28:D28"/>
    <mergeCell ref="F28:H28"/>
  </mergeCells>
  <hyperlinks>
    <hyperlink ref="C2:C3" location="Dashboard!A1" display="DASHBOARD" xr:uid="{365C3BA2-2312-490A-A1AB-FF24A9CEB135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6196-4098-4F99-9CCC-5B06F346E747}">
  <sheetPr codeName="Sheet3"/>
  <dimension ref="B1:O30"/>
  <sheetViews>
    <sheetView showGridLines="0" showRowColHeaders="0" zoomScale="90" zoomScaleNormal="90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.44140625" bestFit="1" customWidth="1"/>
    <col min="3" max="3" width="38.44140625" customWidth="1"/>
    <col min="4" max="6" width="14" customWidth="1"/>
    <col min="7" max="8" width="15.6640625" customWidth="1"/>
    <col min="9" max="9" width="10.6640625" customWidth="1"/>
  </cols>
  <sheetData>
    <row r="1" spans="2:15" ht="15" thickBot="1" x14ac:dyDescent="0.35"/>
    <row r="2" spans="2:15" ht="15.6" x14ac:dyDescent="0.3">
      <c r="C2" s="117" t="s">
        <v>225</v>
      </c>
      <c r="I2" s="10"/>
      <c r="J2" s="21" t="s">
        <v>20</v>
      </c>
      <c r="K2" s="21" t="s">
        <v>21</v>
      </c>
      <c r="L2" s="21" t="s">
        <v>22</v>
      </c>
      <c r="M2" s="21" t="s">
        <v>42</v>
      </c>
      <c r="N2" s="21" t="s">
        <v>43</v>
      </c>
      <c r="O2" s="21" t="s">
        <v>25</v>
      </c>
    </row>
    <row r="3" spans="2:15" ht="16.2" thickBot="1" x14ac:dyDescent="0.35">
      <c r="C3" s="118"/>
      <c r="I3" s="10"/>
      <c r="J3" s="48">
        <f>COUNTIF(I:I,"Not Started")</f>
        <v>0</v>
      </c>
      <c r="K3" s="48">
        <f>COUNTIF(I:I,"In Progress")</f>
        <v>4</v>
      </c>
      <c r="L3" s="48">
        <f>COUNTIF(I:I,"Completed")</f>
        <v>0</v>
      </c>
      <c r="M3" s="48">
        <f ca="1">COUNTIF(J:J,"On-time")</f>
        <v>4</v>
      </c>
      <c r="N3" s="48">
        <f ca="1">COUNTIF(J:J,"Late")</f>
        <v>0</v>
      </c>
      <c r="O3" s="48" t="str">
        <f>IF(AND(K5=0,L5=0),"Yes","No")</f>
        <v>No</v>
      </c>
    </row>
    <row r="4" spans="2:15" ht="15.6" x14ac:dyDescent="0.3">
      <c r="I4" s="10"/>
      <c r="K4" s="49" t="s">
        <v>26</v>
      </c>
      <c r="L4" s="49" t="s">
        <v>27</v>
      </c>
      <c r="M4" s="49" t="s">
        <v>28</v>
      </c>
      <c r="N4" s="57">
        <f>IF(AND((K3+L3)&gt;0,O3="No"),1,0)</f>
        <v>1</v>
      </c>
      <c r="O4" s="58">
        <f>IF(O3="Yes",1,0)</f>
        <v>0</v>
      </c>
    </row>
    <row r="5" spans="2:15" ht="16.8" x14ac:dyDescent="0.3">
      <c r="B5" s="8" t="s">
        <v>56</v>
      </c>
      <c r="C5" s="70" t="s">
        <v>57</v>
      </c>
      <c r="I5" s="10"/>
      <c r="K5" s="48">
        <f>COUNTIF(E:E,0%)</f>
        <v>0</v>
      </c>
      <c r="L5" s="48">
        <f>COUNTIFS(E:E,"&gt;0%",E:E,"&lt;100%")</f>
        <v>8</v>
      </c>
      <c r="M5" s="48">
        <f>COUNTIF(E:E,100%)</f>
        <v>4</v>
      </c>
      <c r="N5" s="50"/>
      <c r="O5" s="50"/>
    </row>
    <row r="6" spans="2:15" ht="16.2" thickBot="1" x14ac:dyDescent="0.35">
      <c r="I6" s="10"/>
      <c r="J6" s="10"/>
      <c r="K6" s="10" t="s">
        <v>30</v>
      </c>
      <c r="L6" s="10"/>
      <c r="M6" s="10"/>
      <c r="N6" s="10"/>
      <c r="O6" s="10"/>
    </row>
    <row r="7" spans="2:15" ht="31.8" thickBot="1" x14ac:dyDescent="0.35">
      <c r="B7" s="1" t="s">
        <v>31</v>
      </c>
      <c r="C7" s="67" t="s">
        <v>32</v>
      </c>
      <c r="D7" s="67" t="s">
        <v>33</v>
      </c>
      <c r="E7" s="67" t="s">
        <v>34</v>
      </c>
      <c r="F7" s="67" t="s">
        <v>35</v>
      </c>
      <c r="G7" s="152" t="s">
        <v>36</v>
      </c>
      <c r="H7" s="153"/>
      <c r="I7" s="47" t="s">
        <v>37</v>
      </c>
      <c r="J7" s="47" t="s">
        <v>38</v>
      </c>
      <c r="K7" s="10"/>
      <c r="L7" s="10"/>
      <c r="M7" s="10"/>
      <c r="N7" s="10"/>
      <c r="O7" s="10"/>
    </row>
    <row r="8" spans="2:15" ht="53.7" customHeight="1" thickBot="1" x14ac:dyDescent="0.35">
      <c r="B8" s="2">
        <v>2.1</v>
      </c>
      <c r="C8" s="69" t="s">
        <v>58</v>
      </c>
      <c r="D8" s="84">
        <v>45994</v>
      </c>
      <c r="E8" s="84">
        <v>46360</v>
      </c>
      <c r="F8" s="85" t="s">
        <v>232</v>
      </c>
      <c r="G8" s="154" t="s">
        <v>59</v>
      </c>
      <c r="H8" s="155"/>
      <c r="I8" s="56" t="str">
        <f>IF(AVERAGE(E10:E12)=0%,"Not Started",IF(AVERAGE(E10:E12)=100%,"Completed","In Progress"))</f>
        <v>In Progress</v>
      </c>
      <c r="J8" s="56" t="str">
        <f ca="1">IF(AND(E8&lt;TODAY(),I8="Not Started"),"Late",IF(AND(E8&lt;TODAY(),I8="In Progress"),"Late","On-time"))</f>
        <v>On-time</v>
      </c>
      <c r="K8" s="10"/>
      <c r="L8" s="10"/>
      <c r="M8" s="10"/>
      <c r="N8" s="10"/>
      <c r="O8" s="10"/>
    </row>
    <row r="9" spans="2:15" ht="16.2" thickBot="1" x14ac:dyDescent="0.35">
      <c r="B9" s="4"/>
      <c r="C9" s="150" t="s">
        <v>39</v>
      </c>
      <c r="D9" s="151"/>
      <c r="E9" s="5" t="s">
        <v>40</v>
      </c>
      <c r="F9" s="150" t="s">
        <v>41</v>
      </c>
      <c r="G9" s="156"/>
      <c r="H9" s="151"/>
      <c r="I9" s="56"/>
      <c r="J9" s="56"/>
    </row>
    <row r="10" spans="2:15" ht="16.2" thickBot="1" x14ac:dyDescent="0.35">
      <c r="B10" s="4"/>
      <c r="C10" s="147" t="s">
        <v>60</v>
      </c>
      <c r="D10" s="157"/>
      <c r="E10" s="87">
        <v>1</v>
      </c>
      <c r="F10" s="147" t="s">
        <v>263</v>
      </c>
      <c r="G10" s="148"/>
      <c r="H10" s="149"/>
      <c r="I10" s="56"/>
      <c r="J10" s="56"/>
    </row>
    <row r="11" spans="2:15" ht="16.2" thickBot="1" x14ac:dyDescent="0.35">
      <c r="B11" s="4"/>
      <c r="C11" s="147" t="s">
        <v>61</v>
      </c>
      <c r="D11" s="149"/>
      <c r="E11" s="87">
        <v>0.75</v>
      </c>
      <c r="F11" s="147" t="s">
        <v>264</v>
      </c>
      <c r="G11" s="148"/>
      <c r="H11" s="149"/>
      <c r="I11" s="56"/>
      <c r="J11" s="56"/>
    </row>
    <row r="12" spans="2:15" ht="16.2" thickBot="1" x14ac:dyDescent="0.35">
      <c r="B12" s="4"/>
      <c r="C12" s="147" t="s">
        <v>62</v>
      </c>
      <c r="D12" s="149"/>
      <c r="E12" s="87">
        <v>0.25</v>
      </c>
      <c r="F12" s="147" t="s">
        <v>265</v>
      </c>
      <c r="G12" s="148"/>
      <c r="H12" s="149"/>
      <c r="I12" s="56"/>
      <c r="J12" s="56"/>
    </row>
    <row r="13" spans="2:15" ht="31.8" thickBot="1" x14ac:dyDescent="0.35">
      <c r="B13" s="6" t="s">
        <v>31</v>
      </c>
      <c r="C13" s="7" t="s">
        <v>32</v>
      </c>
      <c r="D13" s="7" t="s">
        <v>33</v>
      </c>
      <c r="E13" s="7" t="s">
        <v>34</v>
      </c>
      <c r="F13" s="7" t="s">
        <v>35</v>
      </c>
      <c r="G13" s="152" t="s">
        <v>36</v>
      </c>
      <c r="H13" s="153"/>
      <c r="I13" s="56"/>
      <c r="J13" s="56"/>
    </row>
    <row r="14" spans="2:15" ht="49.95" customHeight="1" thickBot="1" x14ac:dyDescent="0.35">
      <c r="B14" s="2">
        <v>2.2000000000000002</v>
      </c>
      <c r="C14" s="3" t="s">
        <v>63</v>
      </c>
      <c r="D14" s="84">
        <v>46036</v>
      </c>
      <c r="E14" s="84">
        <v>46259</v>
      </c>
      <c r="F14" s="85" t="s">
        <v>232</v>
      </c>
      <c r="G14" s="154" t="s">
        <v>64</v>
      </c>
      <c r="H14" s="155"/>
      <c r="I14" s="56" t="str">
        <f>IF(AVERAGE(E16:E18)=0%,"Not Started",IF(AVERAGE(E16:E18)=100%,"Completed","In Progress"))</f>
        <v>In Progress</v>
      </c>
      <c r="J14" s="56" t="str">
        <f ca="1">IF(AND(E14&lt;TODAY(),I14="Not Started"),"Late",IF(AND(E14&lt;TODAY(),I14="In Progress"),"Late","On-time"))</f>
        <v>On-time</v>
      </c>
    </row>
    <row r="15" spans="2:15" ht="16.2" thickBot="1" x14ac:dyDescent="0.35">
      <c r="B15" s="4"/>
      <c r="C15" s="150" t="s">
        <v>39</v>
      </c>
      <c r="D15" s="151"/>
      <c r="E15" s="5" t="s">
        <v>40</v>
      </c>
      <c r="F15" s="150" t="s">
        <v>41</v>
      </c>
      <c r="G15" s="156"/>
      <c r="H15" s="151"/>
      <c r="I15" s="56"/>
      <c r="J15" s="56"/>
    </row>
    <row r="16" spans="2:15" ht="34.950000000000003" customHeight="1" thickBot="1" x14ac:dyDescent="0.35">
      <c r="B16" s="4"/>
      <c r="C16" s="147" t="s">
        <v>65</v>
      </c>
      <c r="D16" s="149"/>
      <c r="E16" s="87">
        <v>1</v>
      </c>
      <c r="F16" s="147" t="s">
        <v>234</v>
      </c>
      <c r="G16" s="148"/>
      <c r="H16" s="149"/>
      <c r="I16" s="56"/>
      <c r="J16" s="56"/>
    </row>
    <row r="17" spans="2:10" ht="34.950000000000003" customHeight="1" thickBot="1" x14ac:dyDescent="0.35">
      <c r="B17" s="4"/>
      <c r="C17" s="147" t="s">
        <v>67</v>
      </c>
      <c r="D17" s="149"/>
      <c r="E17" s="87">
        <v>0.75</v>
      </c>
      <c r="F17" s="147" t="s">
        <v>235</v>
      </c>
      <c r="G17" s="148"/>
      <c r="H17" s="149"/>
      <c r="I17" s="56"/>
      <c r="J17" s="56"/>
    </row>
    <row r="18" spans="2:10" ht="34.950000000000003" customHeight="1" thickBot="1" x14ac:dyDescent="0.35">
      <c r="B18" s="4"/>
      <c r="C18" s="147" t="s">
        <v>66</v>
      </c>
      <c r="D18" s="149"/>
      <c r="E18" s="87">
        <v>0.25</v>
      </c>
      <c r="F18" s="147" t="s">
        <v>233</v>
      </c>
      <c r="G18" s="148"/>
      <c r="H18" s="149"/>
      <c r="I18" s="56"/>
      <c r="J18" s="56"/>
    </row>
    <row r="19" spans="2:10" ht="31.8" thickBot="1" x14ac:dyDescent="0.35">
      <c r="B19" s="1" t="s">
        <v>31</v>
      </c>
      <c r="C19" s="67" t="s">
        <v>32</v>
      </c>
      <c r="D19" s="67" t="s">
        <v>33</v>
      </c>
      <c r="E19" s="67" t="s">
        <v>34</v>
      </c>
      <c r="F19" s="67" t="s">
        <v>35</v>
      </c>
      <c r="G19" s="152" t="s">
        <v>36</v>
      </c>
      <c r="H19" s="153"/>
      <c r="I19" s="56"/>
      <c r="J19" s="56"/>
    </row>
    <row r="20" spans="2:10" ht="31.8" thickBot="1" x14ac:dyDescent="0.35">
      <c r="B20" s="2">
        <v>2.2999999999999998</v>
      </c>
      <c r="C20" s="3" t="s">
        <v>68</v>
      </c>
      <c r="D20" s="90">
        <v>46029</v>
      </c>
      <c r="E20" s="90">
        <v>46394</v>
      </c>
      <c r="F20" s="91" t="s">
        <v>232</v>
      </c>
      <c r="G20" s="154" t="s">
        <v>72</v>
      </c>
      <c r="H20" s="155"/>
      <c r="I20" s="56" t="str">
        <f>IF(AVERAGE(E22:E24)=0%,"Not Started",IF(AVERAGE(E22:E24)=100%,"Completed","In Progress"))</f>
        <v>In Progress</v>
      </c>
      <c r="J20" s="56" t="str">
        <f ca="1">IF(AND(E20&lt;TODAY(),I20="Not Started"),"Late",IF(AND(E20&lt;TODAY(),I20="In Progress"),"Late","On-time"))</f>
        <v>On-time</v>
      </c>
    </row>
    <row r="21" spans="2:10" ht="16.2" thickBot="1" x14ac:dyDescent="0.35">
      <c r="B21" s="4"/>
      <c r="C21" s="150" t="s">
        <v>39</v>
      </c>
      <c r="D21" s="151"/>
      <c r="E21" s="5" t="s">
        <v>40</v>
      </c>
      <c r="F21" s="150" t="s">
        <v>41</v>
      </c>
      <c r="G21" s="156"/>
      <c r="H21" s="151"/>
      <c r="I21" s="56"/>
      <c r="J21" s="56"/>
    </row>
    <row r="22" spans="2:10" ht="16.2" thickBot="1" x14ac:dyDescent="0.35">
      <c r="B22" s="4"/>
      <c r="C22" s="147" t="s">
        <v>69</v>
      </c>
      <c r="D22" s="149"/>
      <c r="E22" s="92">
        <v>1</v>
      </c>
      <c r="F22" s="147" t="s">
        <v>239</v>
      </c>
      <c r="G22" s="148"/>
      <c r="H22" s="149"/>
      <c r="I22" s="56"/>
      <c r="J22" s="56"/>
    </row>
    <row r="23" spans="2:10" ht="31.2" customHeight="1" thickBot="1" x14ac:dyDescent="0.35">
      <c r="B23" s="4"/>
      <c r="C23" s="147" t="s">
        <v>70</v>
      </c>
      <c r="D23" s="149"/>
      <c r="E23" s="92">
        <v>0.25</v>
      </c>
      <c r="F23" s="147" t="s">
        <v>240</v>
      </c>
      <c r="G23" s="148"/>
      <c r="H23" s="149"/>
      <c r="I23" s="56"/>
      <c r="J23" s="56"/>
    </row>
    <row r="24" spans="2:10" ht="16.2" thickBot="1" x14ac:dyDescent="0.35">
      <c r="B24" s="4"/>
      <c r="C24" s="147" t="s">
        <v>71</v>
      </c>
      <c r="D24" s="149"/>
      <c r="E24" s="92">
        <v>0.15</v>
      </c>
      <c r="F24" s="147" t="s">
        <v>236</v>
      </c>
      <c r="G24" s="148"/>
      <c r="H24" s="149"/>
      <c r="I24" s="56"/>
      <c r="J24" s="56"/>
    </row>
    <row r="25" spans="2:10" ht="31.8" thickBot="1" x14ac:dyDescent="0.35">
      <c r="B25" s="1"/>
      <c r="C25" s="67" t="s">
        <v>32</v>
      </c>
      <c r="D25" s="67" t="s">
        <v>33</v>
      </c>
      <c r="E25" s="67" t="s">
        <v>34</v>
      </c>
      <c r="F25" s="67" t="s">
        <v>35</v>
      </c>
      <c r="G25" s="152" t="s">
        <v>36</v>
      </c>
      <c r="H25" s="153"/>
      <c r="I25" s="56"/>
      <c r="J25" s="56"/>
    </row>
    <row r="26" spans="2:10" ht="31.8" thickBot="1" x14ac:dyDescent="0.35">
      <c r="B26" s="2">
        <v>2.4</v>
      </c>
      <c r="C26" s="3" t="s">
        <v>73</v>
      </c>
      <c r="D26" s="90">
        <v>46024</v>
      </c>
      <c r="E26" s="90">
        <v>46259</v>
      </c>
      <c r="F26" s="91" t="s">
        <v>232</v>
      </c>
      <c r="G26" s="154" t="s">
        <v>74</v>
      </c>
      <c r="H26" s="155"/>
      <c r="I26" s="56" t="str">
        <f>IF(AVERAGE(E28:E30)=0%,"Not Started",IF(AVERAGE(E28:E30)=100%,"Completed","In Progress"))</f>
        <v>In Progress</v>
      </c>
      <c r="J26" s="56" t="str">
        <f ca="1">IF(AND(E26&lt;TODAY(),I26="Not Started"),"Late",IF(AND(E26&lt;TODAY(),I26="In Progress"),"Late","On-time"))</f>
        <v>On-time</v>
      </c>
    </row>
    <row r="27" spans="2:10" ht="16.2" thickBot="1" x14ac:dyDescent="0.35">
      <c r="B27" s="4"/>
      <c r="C27" s="150" t="s">
        <v>39</v>
      </c>
      <c r="D27" s="151"/>
      <c r="E27" s="5" t="s">
        <v>40</v>
      </c>
      <c r="F27" s="150" t="s">
        <v>41</v>
      </c>
      <c r="G27" s="156"/>
      <c r="H27" s="151"/>
      <c r="I27" s="59"/>
      <c r="J27" s="59"/>
    </row>
    <row r="28" spans="2:10" ht="31.2" customHeight="1" thickBot="1" x14ac:dyDescent="0.35">
      <c r="B28" s="4"/>
      <c r="C28" s="147" t="s">
        <v>75</v>
      </c>
      <c r="D28" s="149"/>
      <c r="E28" s="87">
        <v>1</v>
      </c>
      <c r="F28" s="147" t="s">
        <v>241</v>
      </c>
      <c r="G28" s="148"/>
      <c r="H28" s="149"/>
      <c r="I28" s="59"/>
      <c r="J28" s="59"/>
    </row>
    <row r="29" spans="2:10" ht="16.2" thickBot="1" x14ac:dyDescent="0.35">
      <c r="B29" s="4"/>
      <c r="C29" s="147" t="s">
        <v>76</v>
      </c>
      <c r="D29" s="149"/>
      <c r="E29" s="87">
        <v>0.5</v>
      </c>
      <c r="F29" s="147" t="s">
        <v>242</v>
      </c>
      <c r="G29" s="148"/>
      <c r="H29" s="149"/>
      <c r="I29" s="59"/>
      <c r="J29" s="59"/>
    </row>
    <row r="30" spans="2:10" ht="31.2" customHeight="1" thickBot="1" x14ac:dyDescent="0.35">
      <c r="B30" s="4"/>
      <c r="C30" s="147" t="s">
        <v>77</v>
      </c>
      <c r="D30" s="149"/>
      <c r="E30" s="87">
        <v>0.35</v>
      </c>
      <c r="F30" s="147" t="s">
        <v>243</v>
      </c>
      <c r="G30" s="148"/>
      <c r="H30" s="149"/>
      <c r="I30" s="59"/>
      <c r="J30" s="59"/>
    </row>
  </sheetData>
  <sheetProtection algorithmName="SHA-512" hashValue="IwWzZb0NSYm2spsJIlOxKXRlzFATwfL+48JfWr4Q6qboRuc/0RRhnDTDZvt2GteM9fIVa+gnW1eOrF3qNjrEwA==" saltValue="3x8viE+25NEgw9VgXE0ExQ==" spinCount="100000" sheet="1" objects="1" scenarios="1" selectLockedCells="1"/>
  <mergeCells count="41">
    <mergeCell ref="C2:C3"/>
    <mergeCell ref="C18:D18"/>
    <mergeCell ref="F18:H18"/>
    <mergeCell ref="C15:D15"/>
    <mergeCell ref="F15:H15"/>
    <mergeCell ref="C16:D16"/>
    <mergeCell ref="F16:H16"/>
    <mergeCell ref="C17:D17"/>
    <mergeCell ref="F17:H17"/>
    <mergeCell ref="G14:H14"/>
    <mergeCell ref="G7:H7"/>
    <mergeCell ref="G8:H8"/>
    <mergeCell ref="C9:D9"/>
    <mergeCell ref="F9:H9"/>
    <mergeCell ref="C10:D10"/>
    <mergeCell ref="F10:H10"/>
    <mergeCell ref="C11:D11"/>
    <mergeCell ref="F11:H11"/>
    <mergeCell ref="C12:D12"/>
    <mergeCell ref="F12:H12"/>
    <mergeCell ref="G13:H13"/>
    <mergeCell ref="G19:H19"/>
    <mergeCell ref="G20:H20"/>
    <mergeCell ref="C21:D21"/>
    <mergeCell ref="F21:H21"/>
    <mergeCell ref="C22:D22"/>
    <mergeCell ref="F22:H22"/>
    <mergeCell ref="F30:H30"/>
    <mergeCell ref="C28:D28"/>
    <mergeCell ref="C29:D29"/>
    <mergeCell ref="C30:D30"/>
    <mergeCell ref="C23:D23"/>
    <mergeCell ref="F23:H23"/>
    <mergeCell ref="C24:D24"/>
    <mergeCell ref="F24:H24"/>
    <mergeCell ref="C27:D27"/>
    <mergeCell ref="G25:H25"/>
    <mergeCell ref="G26:H26"/>
    <mergeCell ref="F27:H27"/>
    <mergeCell ref="F28:H28"/>
    <mergeCell ref="F29:H29"/>
  </mergeCells>
  <hyperlinks>
    <hyperlink ref="C2:C3" location="Dashboard!A1" display="DASHBOARD" xr:uid="{3A3BCA10-81B3-4BAD-AC8A-E3083EC9AA52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33DA-A446-471A-9753-F0815AAA4CF8}">
  <sheetPr codeName="Sheet4"/>
  <dimension ref="B1:O26"/>
  <sheetViews>
    <sheetView showGridLines="0" showRowColHeaders="0" zoomScaleNormal="100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.44140625" bestFit="1" customWidth="1"/>
    <col min="3" max="3" width="38.44140625" customWidth="1"/>
    <col min="4" max="6" width="14" customWidth="1"/>
    <col min="7" max="8" width="15.6640625" customWidth="1"/>
    <col min="9" max="9" width="11.44140625" customWidth="1"/>
    <col min="15" max="15" width="10.44140625" customWidth="1"/>
  </cols>
  <sheetData>
    <row r="1" spans="2:15" ht="15" thickBot="1" x14ac:dyDescent="0.35"/>
    <row r="2" spans="2:15" ht="15.6" x14ac:dyDescent="0.3">
      <c r="C2" s="117" t="s">
        <v>225</v>
      </c>
      <c r="I2" s="10"/>
      <c r="J2" s="21" t="s">
        <v>20</v>
      </c>
      <c r="K2" s="21" t="s">
        <v>21</v>
      </c>
      <c r="L2" s="21" t="s">
        <v>22</v>
      </c>
      <c r="M2" s="21" t="s">
        <v>42</v>
      </c>
      <c r="N2" s="21" t="s">
        <v>43</v>
      </c>
      <c r="O2" s="21" t="s">
        <v>25</v>
      </c>
    </row>
    <row r="3" spans="2:15" ht="16.2" thickBot="1" x14ac:dyDescent="0.35">
      <c r="C3" s="118"/>
      <c r="I3" s="10"/>
      <c r="J3" s="48">
        <f>COUNTIF(I:I,"Not Started")</f>
        <v>0</v>
      </c>
      <c r="K3" s="48">
        <f>COUNTIF(I:I,"In Progress")</f>
        <v>3</v>
      </c>
      <c r="L3" s="48">
        <f>COUNTIF(I:I,"Completed")</f>
        <v>0</v>
      </c>
      <c r="M3" s="48">
        <f ca="1">COUNTIF(J:J,"On-time")</f>
        <v>3</v>
      </c>
      <c r="N3" s="48">
        <f ca="1">COUNTIF(J:J,"Late")</f>
        <v>0</v>
      </c>
      <c r="O3" s="48" t="str">
        <f>IF(AND(J5=0,K5=0),"Yes","No")</f>
        <v>No</v>
      </c>
    </row>
    <row r="4" spans="2:15" ht="15.6" x14ac:dyDescent="0.3">
      <c r="I4" s="10"/>
      <c r="J4" s="49" t="s">
        <v>26</v>
      </c>
      <c r="K4" s="49" t="s">
        <v>27</v>
      </c>
      <c r="L4" s="49" t="s">
        <v>28</v>
      </c>
      <c r="M4" s="50"/>
      <c r="N4" s="57">
        <f>IF(AND((K3+L3)&gt;0,O3="No"),1,0)</f>
        <v>1</v>
      </c>
      <c r="O4" s="58">
        <f>IF(O3="Yes",1,0)</f>
        <v>0</v>
      </c>
    </row>
    <row r="5" spans="2:15" ht="16.8" x14ac:dyDescent="0.3">
      <c r="B5" s="16" t="s">
        <v>78</v>
      </c>
      <c r="C5" s="71" t="s">
        <v>79</v>
      </c>
      <c r="I5" s="10"/>
      <c r="J5" s="48">
        <f>COUNTIF(E:E,0%)</f>
        <v>7</v>
      </c>
      <c r="K5" s="48">
        <f>COUNTIFS(E:E,"&gt;0%",E:E,"&lt;100%")</f>
        <v>3</v>
      </c>
      <c r="L5" s="48">
        <f>COUNTIF(E:E,100%)</f>
        <v>0</v>
      </c>
      <c r="M5" s="50"/>
      <c r="N5" s="50"/>
      <c r="O5" s="50"/>
    </row>
    <row r="6" spans="2:15" ht="16.2" thickBot="1" x14ac:dyDescent="0.35">
      <c r="I6" s="10"/>
      <c r="J6" s="10"/>
      <c r="K6" s="10" t="s">
        <v>30</v>
      </c>
      <c r="L6" s="10"/>
      <c r="M6" s="10"/>
      <c r="N6" s="10"/>
      <c r="O6" s="10"/>
    </row>
    <row r="7" spans="2:15" ht="31.8" thickBot="1" x14ac:dyDescent="0.35">
      <c r="B7" s="72" t="s">
        <v>31</v>
      </c>
      <c r="C7" s="67" t="s">
        <v>32</v>
      </c>
      <c r="D7" s="67" t="s">
        <v>33</v>
      </c>
      <c r="E7" s="67" t="s">
        <v>34</v>
      </c>
      <c r="F7" s="67" t="s">
        <v>35</v>
      </c>
      <c r="G7" s="152" t="s">
        <v>36</v>
      </c>
      <c r="H7" s="153"/>
      <c r="I7" s="47" t="s">
        <v>37</v>
      </c>
      <c r="J7" s="47" t="s">
        <v>38</v>
      </c>
      <c r="K7" s="10"/>
      <c r="L7" s="10"/>
      <c r="M7" s="10"/>
      <c r="N7" s="10"/>
      <c r="O7" s="10"/>
    </row>
    <row r="8" spans="2:15" ht="44.7" customHeight="1" thickBot="1" x14ac:dyDescent="0.35">
      <c r="B8" s="2">
        <v>3.1</v>
      </c>
      <c r="C8" s="3" t="s">
        <v>80</v>
      </c>
      <c r="D8" s="90">
        <v>46065</v>
      </c>
      <c r="E8" s="90">
        <v>46430</v>
      </c>
      <c r="F8" s="85" t="s">
        <v>232</v>
      </c>
      <c r="G8" s="154" t="s">
        <v>81</v>
      </c>
      <c r="H8" s="155"/>
      <c r="I8" s="60" t="str">
        <f>IF(AVERAGE(E10:E12)=0%,"Not Started",IF(AVERAGE(E10:E12)=100%,"Completed","In Progress"))</f>
        <v>In Progress</v>
      </c>
      <c r="J8" s="60" t="str">
        <f ca="1">IF(AND(E8&lt;TODAY(),I8="Not Started"),"Late",IF(AND(E8&lt;TODAY(),I8="In Progress"),"Late","On-time"))</f>
        <v>On-time</v>
      </c>
      <c r="K8" s="10"/>
      <c r="L8" s="10"/>
      <c r="M8" s="10"/>
      <c r="N8" s="10"/>
      <c r="O8" s="10"/>
    </row>
    <row r="9" spans="2:15" ht="16.2" thickBot="1" x14ac:dyDescent="0.35">
      <c r="B9" s="4"/>
      <c r="C9" s="150" t="s">
        <v>39</v>
      </c>
      <c r="D9" s="151"/>
      <c r="E9" s="5" t="s">
        <v>40</v>
      </c>
      <c r="F9" s="150" t="s">
        <v>41</v>
      </c>
      <c r="G9" s="156"/>
      <c r="H9" s="151"/>
      <c r="I9" s="60"/>
      <c r="J9" s="60"/>
    </row>
    <row r="10" spans="2:15" ht="16.2" customHeight="1" thickBot="1" x14ac:dyDescent="0.35">
      <c r="B10" s="4"/>
      <c r="C10" s="147" t="s">
        <v>82</v>
      </c>
      <c r="D10" s="149"/>
      <c r="E10" s="87">
        <v>0.05</v>
      </c>
      <c r="F10" s="147" t="s">
        <v>16</v>
      </c>
      <c r="G10" s="148"/>
      <c r="H10" s="149"/>
      <c r="I10" s="60"/>
      <c r="J10" s="60"/>
    </row>
    <row r="11" spans="2:15" ht="16.2" customHeight="1" thickBot="1" x14ac:dyDescent="0.35">
      <c r="B11" s="4"/>
      <c r="C11" s="147" t="s">
        <v>83</v>
      </c>
      <c r="D11" s="149"/>
      <c r="E11" s="87">
        <v>0</v>
      </c>
      <c r="F11" s="147"/>
      <c r="G11" s="148"/>
      <c r="H11" s="149"/>
      <c r="I11" s="60"/>
      <c r="J11" s="60"/>
    </row>
    <row r="12" spans="2:15" ht="15" customHeight="1" thickBot="1" x14ac:dyDescent="0.35">
      <c r="B12" s="4"/>
      <c r="C12" s="147" t="s">
        <v>84</v>
      </c>
      <c r="D12" s="149"/>
      <c r="E12" s="87">
        <v>0</v>
      </c>
      <c r="F12" s="147"/>
      <c r="G12" s="148"/>
      <c r="H12" s="149"/>
      <c r="I12" s="60"/>
      <c r="J12" s="60"/>
    </row>
    <row r="13" spans="2:15" ht="49.95" customHeight="1" thickBot="1" x14ac:dyDescent="0.35">
      <c r="B13" s="73" t="s">
        <v>31</v>
      </c>
      <c r="C13" s="7" t="s">
        <v>32</v>
      </c>
      <c r="D13" s="7" t="s">
        <v>33</v>
      </c>
      <c r="E13" s="7" t="s">
        <v>34</v>
      </c>
      <c r="F13" s="66" t="s">
        <v>35</v>
      </c>
      <c r="G13" s="152" t="s">
        <v>36</v>
      </c>
      <c r="H13" s="153"/>
      <c r="I13" s="60"/>
      <c r="J13" s="60"/>
    </row>
    <row r="14" spans="2:15" ht="60" customHeight="1" thickBot="1" x14ac:dyDescent="0.35">
      <c r="B14" s="2">
        <v>3.2</v>
      </c>
      <c r="C14" s="3" t="s">
        <v>85</v>
      </c>
      <c r="D14" s="90">
        <v>46065</v>
      </c>
      <c r="E14" s="90">
        <v>46430</v>
      </c>
      <c r="F14" s="86" t="s">
        <v>232</v>
      </c>
      <c r="G14" s="154" t="s">
        <v>86</v>
      </c>
      <c r="H14" s="155"/>
      <c r="I14" s="60" t="str">
        <f>IF(AVERAGE(E16:E18)=0%,"Not Started",IF(AVERAGE(E16:E18)=100%,"Completed","In Progress"))</f>
        <v>In Progress</v>
      </c>
      <c r="J14" s="60" t="str">
        <f ca="1">IF(AND(E14&lt;TODAY(),I14="Not Started"),"Late",IF(AND(E14&lt;TODAY(),I14="In Progress"),"Late","On-time"))</f>
        <v>On-time</v>
      </c>
    </row>
    <row r="15" spans="2:15" ht="34.950000000000003" customHeight="1" thickBot="1" x14ac:dyDescent="0.35">
      <c r="B15" s="4"/>
      <c r="C15" s="150" t="s">
        <v>39</v>
      </c>
      <c r="D15" s="151"/>
      <c r="E15" s="5" t="s">
        <v>40</v>
      </c>
      <c r="F15" s="150" t="s">
        <v>41</v>
      </c>
      <c r="G15" s="156"/>
      <c r="H15" s="151"/>
      <c r="I15" s="60"/>
      <c r="J15" s="60"/>
    </row>
    <row r="16" spans="2:15" ht="34.950000000000003" customHeight="1" thickBot="1" x14ac:dyDescent="0.35">
      <c r="B16" s="4"/>
      <c r="C16" s="160" t="s">
        <v>87</v>
      </c>
      <c r="D16" s="157"/>
      <c r="E16" s="87">
        <v>0.5</v>
      </c>
      <c r="F16" s="147" t="s">
        <v>266</v>
      </c>
      <c r="G16" s="148"/>
      <c r="H16" s="149"/>
      <c r="I16" s="60"/>
      <c r="J16" s="60"/>
    </row>
    <row r="17" spans="2:11" ht="34.950000000000003" customHeight="1" thickBot="1" x14ac:dyDescent="0.35">
      <c r="B17" s="4"/>
      <c r="C17" s="160" t="s">
        <v>88</v>
      </c>
      <c r="D17" s="157"/>
      <c r="E17" s="87">
        <v>0</v>
      </c>
      <c r="F17" s="147"/>
      <c r="G17" s="148"/>
      <c r="H17" s="149"/>
      <c r="I17" s="60"/>
      <c r="J17" s="60"/>
    </row>
    <row r="18" spans="2:11" ht="16.2" thickBot="1" x14ac:dyDescent="0.35">
      <c r="B18" s="4"/>
      <c r="C18" s="160" t="s">
        <v>89</v>
      </c>
      <c r="D18" s="157"/>
      <c r="E18" s="87">
        <v>0</v>
      </c>
      <c r="F18" s="147"/>
      <c r="G18" s="148"/>
      <c r="H18" s="149"/>
      <c r="I18" s="60"/>
      <c r="J18" s="60"/>
    </row>
    <row r="19" spans="2:11" ht="31.2" customHeight="1" thickBot="1" x14ac:dyDescent="0.35">
      <c r="B19" s="4"/>
      <c r="C19" s="160" t="s">
        <v>44</v>
      </c>
      <c r="D19" s="157"/>
      <c r="E19" s="87">
        <v>0</v>
      </c>
      <c r="F19" s="147"/>
      <c r="G19" s="148"/>
      <c r="H19" s="149"/>
      <c r="I19" s="60"/>
      <c r="J19" s="60"/>
    </row>
    <row r="20" spans="2:11" ht="31.8" thickBot="1" x14ac:dyDescent="0.35">
      <c r="B20" s="76" t="s">
        <v>31</v>
      </c>
      <c r="C20" s="7" t="s">
        <v>32</v>
      </c>
      <c r="D20" s="7" t="s">
        <v>33</v>
      </c>
      <c r="E20" s="7" t="s">
        <v>34</v>
      </c>
      <c r="F20" s="66" t="s">
        <v>35</v>
      </c>
      <c r="G20" s="152" t="s">
        <v>36</v>
      </c>
      <c r="H20" s="153"/>
      <c r="I20" s="60"/>
      <c r="J20" s="60"/>
    </row>
    <row r="21" spans="2:11" ht="90" customHeight="1" thickBot="1" x14ac:dyDescent="0.35">
      <c r="B21" s="2">
        <v>3.3</v>
      </c>
      <c r="C21" s="3" t="s">
        <v>90</v>
      </c>
      <c r="D21" s="90">
        <v>46065</v>
      </c>
      <c r="E21" s="90">
        <v>46430</v>
      </c>
      <c r="F21" s="86" t="s">
        <v>232</v>
      </c>
      <c r="G21" s="154" t="s">
        <v>91</v>
      </c>
      <c r="H21" s="155"/>
      <c r="I21" s="60" t="str">
        <f>IF(AVERAGE(E23:E25)=0%,"Not Started",IF(AVERAGE(E23:E25)=100%,"Completed","In Progress"))</f>
        <v>In Progress</v>
      </c>
      <c r="J21" s="60" t="str">
        <f ca="1">IF(AND(E21&lt;TODAY(),I21="Not Started"),"Late",IF(AND(E21&lt;TODAY(),I21="In Progress"),"Late","On-time"))</f>
        <v>On-time</v>
      </c>
    </row>
    <row r="22" spans="2:11" ht="16.2" thickBot="1" x14ac:dyDescent="0.35">
      <c r="B22" s="4"/>
      <c r="C22" s="158" t="s">
        <v>39</v>
      </c>
      <c r="D22" s="159"/>
      <c r="E22" s="65" t="s">
        <v>40</v>
      </c>
      <c r="F22" s="150" t="s">
        <v>41</v>
      </c>
      <c r="G22" s="156"/>
      <c r="H22" s="151"/>
      <c r="I22" s="60"/>
      <c r="J22" s="60"/>
      <c r="K22" s="17"/>
    </row>
    <row r="23" spans="2:11" ht="31.2" customHeight="1" thickBot="1" x14ac:dyDescent="0.35">
      <c r="B23" s="4"/>
      <c r="C23" s="160" t="s">
        <v>92</v>
      </c>
      <c r="D23" s="157"/>
      <c r="E23" s="87">
        <v>0.05</v>
      </c>
      <c r="F23" s="147"/>
      <c r="G23" s="148"/>
      <c r="H23" s="149"/>
      <c r="I23" s="60"/>
      <c r="J23" s="60"/>
      <c r="K23" s="17"/>
    </row>
    <row r="24" spans="2:11" ht="16.2" customHeight="1" thickBot="1" x14ac:dyDescent="0.35">
      <c r="B24" s="4"/>
      <c r="C24" s="160" t="s">
        <v>93</v>
      </c>
      <c r="D24" s="157"/>
      <c r="E24" s="87">
        <v>0</v>
      </c>
      <c r="F24" s="147"/>
      <c r="G24" s="148"/>
      <c r="H24" s="149"/>
      <c r="I24" s="60"/>
      <c r="J24" s="60"/>
      <c r="K24" s="17"/>
    </row>
    <row r="25" spans="2:11" ht="16.2" customHeight="1" thickBot="1" x14ac:dyDescent="0.35">
      <c r="B25" s="4"/>
      <c r="C25" s="160" t="s">
        <v>94</v>
      </c>
      <c r="D25" s="157"/>
      <c r="E25" s="87">
        <v>0</v>
      </c>
      <c r="F25" s="147"/>
      <c r="G25" s="148"/>
      <c r="H25" s="149"/>
      <c r="I25" s="60"/>
      <c r="J25" s="60"/>
      <c r="K25" s="17"/>
    </row>
    <row r="26" spans="2:11" x14ac:dyDescent="0.3">
      <c r="B26" s="19"/>
      <c r="C26" s="19"/>
      <c r="D26" s="19"/>
      <c r="E26" s="19"/>
      <c r="F26" s="19"/>
      <c r="G26" s="19"/>
      <c r="H26" s="19"/>
      <c r="I26" s="61"/>
      <c r="J26" s="61"/>
    </row>
  </sheetData>
  <sheetProtection algorithmName="SHA-512" hashValue="cdmkiLfWzRJmB8YgdYwOhFaoeG5sNyw4byIi+tFYRVO0p0YjIYMPy7Nq9GJ4G3vczVfa7H9MQS5t94nEsjFrPw==" saltValue="ZajzR5VH+qdciFMJKZ9s2Q==" spinCount="100000" sheet="1" objects="1" scenarios="1" selectLockedCells="1"/>
  <mergeCells count="33">
    <mergeCell ref="C2:C3"/>
    <mergeCell ref="C11:D11"/>
    <mergeCell ref="F11:H11"/>
    <mergeCell ref="C12:D12"/>
    <mergeCell ref="F12:H12"/>
    <mergeCell ref="G7:H7"/>
    <mergeCell ref="G8:H8"/>
    <mergeCell ref="C9:D9"/>
    <mergeCell ref="F9:H9"/>
    <mergeCell ref="C10:D10"/>
    <mergeCell ref="F10:H10"/>
    <mergeCell ref="G14:H14"/>
    <mergeCell ref="G13:H13"/>
    <mergeCell ref="F15:H15"/>
    <mergeCell ref="C25:D25"/>
    <mergeCell ref="C24:D24"/>
    <mergeCell ref="C23:D23"/>
    <mergeCell ref="G21:H21"/>
    <mergeCell ref="C18:D18"/>
    <mergeCell ref="C19:D19"/>
    <mergeCell ref="F18:H18"/>
    <mergeCell ref="F19:H19"/>
    <mergeCell ref="C17:D17"/>
    <mergeCell ref="G20:H20"/>
    <mergeCell ref="F22:H22"/>
    <mergeCell ref="F23:H23"/>
    <mergeCell ref="C16:D16"/>
    <mergeCell ref="F24:H24"/>
    <mergeCell ref="F25:H25"/>
    <mergeCell ref="C15:D15"/>
    <mergeCell ref="F16:H16"/>
    <mergeCell ref="C22:D22"/>
    <mergeCell ref="F17:H17"/>
  </mergeCells>
  <hyperlinks>
    <hyperlink ref="C2:C3" location="Dashboard!A1" display="DASHBOARD" xr:uid="{DBAD58D3-93BB-4BC1-A245-D6D38BE11451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66E8-AE37-4D25-BCC1-4B413654DB22}">
  <sheetPr codeName="Sheet5"/>
  <dimension ref="B1:O37"/>
  <sheetViews>
    <sheetView showGridLines="0" showRowColHeaders="0" zoomScale="98" zoomScaleNormal="98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" bestFit="1" customWidth="1"/>
    <col min="3" max="3" width="38.44140625" customWidth="1"/>
    <col min="4" max="6" width="14" customWidth="1"/>
    <col min="7" max="8" width="15.6640625" customWidth="1"/>
    <col min="9" max="9" width="11.44140625" customWidth="1"/>
    <col min="15" max="15" width="10.44140625" customWidth="1"/>
  </cols>
  <sheetData>
    <row r="1" spans="2:15" ht="15" thickBot="1" x14ac:dyDescent="0.35"/>
    <row r="2" spans="2:15" ht="15.6" x14ac:dyDescent="0.3">
      <c r="C2" s="117" t="s">
        <v>225</v>
      </c>
      <c r="I2" s="10"/>
      <c r="J2" s="21" t="s">
        <v>20</v>
      </c>
      <c r="K2" s="21" t="s">
        <v>21</v>
      </c>
      <c r="L2" s="21" t="s">
        <v>22</v>
      </c>
      <c r="M2" s="21" t="s">
        <v>42</v>
      </c>
      <c r="N2" s="21" t="s">
        <v>43</v>
      </c>
      <c r="O2" s="21" t="s">
        <v>25</v>
      </c>
    </row>
    <row r="3" spans="2:15" ht="16.2" thickBot="1" x14ac:dyDescent="0.35">
      <c r="C3" s="118"/>
      <c r="I3" s="10"/>
      <c r="J3" s="48">
        <f>COUNTIF(I:I,"Not Started")</f>
        <v>1</v>
      </c>
      <c r="K3" s="48">
        <f>COUNTIF(I:I,"In Progress")</f>
        <v>2</v>
      </c>
      <c r="L3" s="48">
        <f>COUNTIF(I:I,"Completed")</f>
        <v>2</v>
      </c>
      <c r="M3" s="48">
        <f ca="1">COUNTIF(J:J,"On-time")</f>
        <v>5</v>
      </c>
      <c r="N3" s="48">
        <f ca="1">COUNTIF(J:J,"Late")</f>
        <v>0</v>
      </c>
      <c r="O3" s="48" t="str">
        <f>IF(AND(J5=0,K5=0),"Yes","No")</f>
        <v>No</v>
      </c>
    </row>
    <row r="4" spans="2:15" ht="15.6" x14ac:dyDescent="0.3">
      <c r="I4" s="10"/>
      <c r="J4" s="49" t="s">
        <v>26</v>
      </c>
      <c r="K4" s="49" t="s">
        <v>27</v>
      </c>
      <c r="L4" s="49" t="s">
        <v>28</v>
      </c>
      <c r="M4" s="50"/>
      <c r="N4" s="62">
        <f>IF(AND((K3+L3)&gt;0,O3="No"),1,0)</f>
        <v>1</v>
      </c>
      <c r="O4" s="58">
        <f>IF(O3="Yes",1,0)</f>
        <v>0</v>
      </c>
    </row>
    <row r="5" spans="2:15" ht="16.8" x14ac:dyDescent="0.3">
      <c r="B5" s="16" t="s">
        <v>95</v>
      </c>
      <c r="C5" s="71" t="s">
        <v>96</v>
      </c>
      <c r="I5" s="10"/>
      <c r="J5" s="48">
        <f>COUNTIF(E:E,0%)</f>
        <v>4</v>
      </c>
      <c r="K5" s="48">
        <f>COUNTIFS(E:E,"&gt;0%",E:E,"&lt;100%")</f>
        <v>4</v>
      </c>
      <c r="L5" s="48">
        <f>COUNTIF(E:E,100%)</f>
        <v>7</v>
      </c>
      <c r="M5" s="50"/>
      <c r="N5" s="50"/>
      <c r="O5" s="50"/>
    </row>
    <row r="6" spans="2:15" ht="16.2" thickBot="1" x14ac:dyDescent="0.35">
      <c r="I6" s="10"/>
      <c r="J6" s="10"/>
      <c r="K6" s="10" t="s">
        <v>30</v>
      </c>
      <c r="L6" s="10"/>
      <c r="M6" s="10"/>
      <c r="N6" s="10"/>
      <c r="O6" s="10"/>
    </row>
    <row r="7" spans="2:15" ht="31.8" thickBot="1" x14ac:dyDescent="0.35">
      <c r="B7" s="1" t="s">
        <v>31</v>
      </c>
      <c r="C7" s="67" t="s">
        <v>32</v>
      </c>
      <c r="D7" s="67" t="s">
        <v>33</v>
      </c>
      <c r="E7" s="67" t="s">
        <v>34</v>
      </c>
      <c r="F7" s="67" t="s">
        <v>35</v>
      </c>
      <c r="G7" s="152" t="s">
        <v>36</v>
      </c>
      <c r="H7" s="153"/>
      <c r="I7" s="47" t="s">
        <v>37</v>
      </c>
      <c r="J7" s="47" t="s">
        <v>38</v>
      </c>
      <c r="K7" s="10"/>
      <c r="L7" s="10"/>
      <c r="M7" s="10"/>
      <c r="N7" s="10"/>
      <c r="O7" s="10"/>
    </row>
    <row r="8" spans="2:15" ht="53.7" customHeight="1" thickBot="1" x14ac:dyDescent="0.35">
      <c r="B8" s="2">
        <v>4.0999999999999996</v>
      </c>
      <c r="C8" s="3" t="s">
        <v>97</v>
      </c>
      <c r="D8" s="90">
        <v>46037</v>
      </c>
      <c r="E8" s="90">
        <v>46387</v>
      </c>
      <c r="F8" s="85" t="s">
        <v>232</v>
      </c>
      <c r="G8" s="154" t="s">
        <v>101</v>
      </c>
      <c r="H8" s="155"/>
      <c r="I8" s="60" t="str">
        <f>IF(AVERAGE(E10:E12)=0%,"Not Started",IF(AVERAGE(E10:E12)=100%,"Completed","In Progress"))</f>
        <v>Not Started</v>
      </c>
      <c r="J8" s="60" t="str">
        <f ca="1">IF(AND(E8&lt;TODAY(),I8="Not Started"),"Late",IF(AND(E8&lt;TODAY(),I8="In Progress"),"Late","On-time"))</f>
        <v>On-time</v>
      </c>
      <c r="K8" s="10"/>
      <c r="L8" s="10"/>
      <c r="M8" s="10"/>
      <c r="N8" s="10"/>
      <c r="O8" s="10"/>
    </row>
    <row r="9" spans="2:15" ht="16.2" thickBot="1" x14ac:dyDescent="0.35">
      <c r="B9" s="4"/>
      <c r="C9" s="150" t="s">
        <v>39</v>
      </c>
      <c r="D9" s="151"/>
      <c r="E9" s="5" t="s">
        <v>40</v>
      </c>
      <c r="F9" s="150" t="s">
        <v>41</v>
      </c>
      <c r="G9" s="156"/>
      <c r="H9" s="151"/>
      <c r="I9" s="60"/>
      <c r="J9" s="60"/>
    </row>
    <row r="10" spans="2:15" ht="16.2" customHeight="1" thickBot="1" x14ac:dyDescent="0.35">
      <c r="B10" s="4"/>
      <c r="C10" s="160" t="s">
        <v>98</v>
      </c>
      <c r="D10" s="157"/>
      <c r="E10" s="87">
        <v>0</v>
      </c>
      <c r="F10" s="147"/>
      <c r="G10" s="148"/>
      <c r="H10" s="149"/>
      <c r="I10" s="60"/>
      <c r="J10" s="60"/>
    </row>
    <row r="11" spans="2:15" ht="16.2" customHeight="1" thickBot="1" x14ac:dyDescent="0.35">
      <c r="B11" s="4"/>
      <c r="C11" s="160" t="s">
        <v>99</v>
      </c>
      <c r="D11" s="157"/>
      <c r="E11" s="87">
        <v>0</v>
      </c>
      <c r="F11" s="147"/>
      <c r="G11" s="148"/>
      <c r="H11" s="149"/>
      <c r="I11" s="60"/>
      <c r="J11" s="60"/>
    </row>
    <row r="12" spans="2:15" ht="15" customHeight="1" thickBot="1" x14ac:dyDescent="0.35">
      <c r="B12" s="4"/>
      <c r="C12" s="160" t="s">
        <v>100</v>
      </c>
      <c r="D12" s="157"/>
      <c r="E12" s="87">
        <v>0</v>
      </c>
      <c r="F12" s="147"/>
      <c r="G12" s="148"/>
      <c r="H12" s="149"/>
      <c r="I12" s="60"/>
      <c r="J12" s="60"/>
    </row>
    <row r="13" spans="2:15" ht="31.8" thickBot="1" x14ac:dyDescent="0.35">
      <c r="B13" s="72" t="s">
        <v>31</v>
      </c>
      <c r="C13" s="67" t="s">
        <v>32</v>
      </c>
      <c r="D13" s="67" t="s">
        <v>33</v>
      </c>
      <c r="E13" s="67" t="s">
        <v>34</v>
      </c>
      <c r="F13" s="67" t="s">
        <v>35</v>
      </c>
      <c r="G13" s="163" t="s">
        <v>36</v>
      </c>
      <c r="H13" s="164"/>
      <c r="I13" s="60"/>
      <c r="J13" s="60"/>
    </row>
    <row r="14" spans="2:15" ht="31.8" thickBot="1" x14ac:dyDescent="0.35">
      <c r="B14" s="2">
        <v>4.2</v>
      </c>
      <c r="C14" s="3" t="s">
        <v>102</v>
      </c>
      <c r="D14" s="90">
        <v>46037</v>
      </c>
      <c r="E14" s="90">
        <v>46387</v>
      </c>
      <c r="F14" s="91" t="s">
        <v>232</v>
      </c>
      <c r="G14" s="154" t="s">
        <v>103</v>
      </c>
      <c r="H14" s="155"/>
      <c r="I14" s="60" t="str">
        <f>IF(AVERAGE(E16:E18)=0%,"Not Started",IF(AVERAGE(E16:E18)=100%,"Completed","In Progress"))</f>
        <v>Completed</v>
      </c>
      <c r="J14" s="60" t="str">
        <f ca="1">IF(AND(E14&lt;TODAY(),I14="Not Started"),"Late",IF(AND(E14&lt;TODAY(),I14="In Progress"),"Late","On-time"))</f>
        <v>On-time</v>
      </c>
    </row>
    <row r="15" spans="2:15" ht="16.2" thickBot="1" x14ac:dyDescent="0.35">
      <c r="B15" s="4"/>
      <c r="C15" s="150" t="s">
        <v>39</v>
      </c>
      <c r="D15" s="151"/>
      <c r="E15" s="5" t="s">
        <v>40</v>
      </c>
      <c r="F15" s="150" t="s">
        <v>41</v>
      </c>
      <c r="G15" s="156"/>
      <c r="H15" s="151"/>
      <c r="I15" s="61"/>
      <c r="J15" s="61"/>
    </row>
    <row r="16" spans="2:15" ht="31.2" customHeight="1" thickBot="1" x14ac:dyDescent="0.35">
      <c r="B16" s="4"/>
      <c r="C16" s="160" t="s">
        <v>104</v>
      </c>
      <c r="D16" s="157"/>
      <c r="E16" s="87">
        <v>1</v>
      </c>
      <c r="F16" s="147" t="s">
        <v>267</v>
      </c>
      <c r="G16" s="148"/>
      <c r="H16" s="149"/>
      <c r="I16" s="61"/>
      <c r="J16" s="61"/>
    </row>
    <row r="17" spans="2:10" ht="31.2" customHeight="1" thickBot="1" x14ac:dyDescent="0.35">
      <c r="B17" s="4"/>
      <c r="C17" s="160" t="s">
        <v>105</v>
      </c>
      <c r="D17" s="157"/>
      <c r="E17" s="87">
        <v>1</v>
      </c>
      <c r="F17" s="147" t="s">
        <v>268</v>
      </c>
      <c r="G17" s="148"/>
      <c r="H17" s="149"/>
      <c r="I17" s="61"/>
      <c r="J17" s="61"/>
    </row>
    <row r="18" spans="2:10" ht="31.2" customHeight="1" thickBot="1" x14ac:dyDescent="0.35">
      <c r="B18" s="4"/>
      <c r="C18" s="160" t="s">
        <v>106</v>
      </c>
      <c r="D18" s="157"/>
      <c r="E18" s="87">
        <v>1</v>
      </c>
      <c r="F18" s="147" t="s">
        <v>269</v>
      </c>
      <c r="G18" s="148"/>
      <c r="H18" s="149"/>
      <c r="I18" s="61"/>
      <c r="J18" s="61"/>
    </row>
    <row r="19" spans="2:10" ht="31.8" thickBot="1" x14ac:dyDescent="0.35">
      <c r="B19" s="72" t="s">
        <v>31</v>
      </c>
      <c r="C19" s="67" t="s">
        <v>32</v>
      </c>
      <c r="D19" s="67" t="s">
        <v>33</v>
      </c>
      <c r="E19" s="67" t="s">
        <v>34</v>
      </c>
      <c r="F19" s="67" t="s">
        <v>35</v>
      </c>
      <c r="G19" s="161" t="s">
        <v>36</v>
      </c>
      <c r="H19" s="162"/>
      <c r="I19" s="60"/>
      <c r="J19" s="60"/>
    </row>
    <row r="20" spans="2:10" ht="31.8" thickBot="1" x14ac:dyDescent="0.35">
      <c r="B20" s="2">
        <v>4.3</v>
      </c>
      <c r="C20" s="3" t="s">
        <v>107</v>
      </c>
      <c r="D20" s="90">
        <v>46037</v>
      </c>
      <c r="E20" s="90">
        <v>46387</v>
      </c>
      <c r="F20" s="91" t="s">
        <v>232</v>
      </c>
      <c r="G20" s="154" t="s">
        <v>108</v>
      </c>
      <c r="H20" s="155"/>
      <c r="I20" s="60" t="str">
        <f>IF(AVERAGE(E22:E24)=0%,"Not Started",IF(AVERAGE(E22:E24)=100%,"Completed","In Progress"))</f>
        <v>Completed</v>
      </c>
      <c r="J20" s="60" t="str">
        <f ca="1">IF(AND(E20&lt;TODAY(),I20="Not Started"),"Late",IF(AND(E20&lt;TODAY(),I20="In Progress"),"Late","On-time"))</f>
        <v>On-time</v>
      </c>
    </row>
    <row r="21" spans="2:10" ht="16.2" thickBot="1" x14ac:dyDescent="0.35">
      <c r="B21" s="4"/>
      <c r="C21" s="150" t="s">
        <v>39</v>
      </c>
      <c r="D21" s="151"/>
      <c r="E21" s="5" t="s">
        <v>40</v>
      </c>
      <c r="F21" s="150" t="s">
        <v>41</v>
      </c>
      <c r="G21" s="156"/>
      <c r="H21" s="151"/>
      <c r="I21" s="61"/>
      <c r="J21" s="61"/>
    </row>
    <row r="22" spans="2:10" ht="31.2" customHeight="1" thickBot="1" x14ac:dyDescent="0.35">
      <c r="B22" s="4"/>
      <c r="C22" s="160" t="s">
        <v>109</v>
      </c>
      <c r="D22" s="157"/>
      <c r="E22" s="87">
        <v>1</v>
      </c>
      <c r="F22" s="147" t="s">
        <v>270</v>
      </c>
      <c r="G22" s="148"/>
      <c r="H22" s="149"/>
      <c r="I22" s="61"/>
      <c r="J22" s="61"/>
    </row>
    <row r="23" spans="2:10" ht="31.2" customHeight="1" thickBot="1" x14ac:dyDescent="0.35">
      <c r="B23" s="4"/>
      <c r="C23" s="160" t="s">
        <v>110</v>
      </c>
      <c r="D23" s="157"/>
      <c r="E23" s="87">
        <v>1</v>
      </c>
      <c r="F23" s="147" t="s">
        <v>273</v>
      </c>
      <c r="G23" s="148"/>
      <c r="H23" s="149"/>
      <c r="I23" s="61"/>
      <c r="J23" s="61"/>
    </row>
    <row r="24" spans="2:10" ht="31.2" customHeight="1" thickBot="1" x14ac:dyDescent="0.35">
      <c r="B24" s="4"/>
      <c r="C24" s="160" t="s">
        <v>111</v>
      </c>
      <c r="D24" s="157"/>
      <c r="E24" s="87">
        <v>1</v>
      </c>
      <c r="F24" s="147" t="s">
        <v>271</v>
      </c>
      <c r="G24" s="148"/>
      <c r="H24" s="149"/>
      <c r="I24" s="61"/>
      <c r="J24" s="61"/>
    </row>
    <row r="25" spans="2:10" ht="31.8" thickBot="1" x14ac:dyDescent="0.35">
      <c r="B25" s="72" t="s">
        <v>31</v>
      </c>
      <c r="C25" s="67" t="s">
        <v>32</v>
      </c>
      <c r="D25" s="67" t="s">
        <v>33</v>
      </c>
      <c r="E25" s="67" t="s">
        <v>34</v>
      </c>
      <c r="F25" s="67" t="s">
        <v>35</v>
      </c>
      <c r="G25" s="161" t="s">
        <v>36</v>
      </c>
      <c r="H25" s="162"/>
      <c r="I25" s="60"/>
      <c r="J25" s="60"/>
    </row>
    <row r="26" spans="2:10" ht="48" customHeight="1" thickBot="1" x14ac:dyDescent="0.35">
      <c r="B26" s="2">
        <v>4.4000000000000004</v>
      </c>
      <c r="C26" s="3" t="s">
        <v>112</v>
      </c>
      <c r="D26" s="90">
        <v>45672</v>
      </c>
      <c r="E26" s="90">
        <v>46387</v>
      </c>
      <c r="F26" s="91" t="s">
        <v>232</v>
      </c>
      <c r="G26" s="154" t="s">
        <v>113</v>
      </c>
      <c r="H26" s="155"/>
      <c r="I26" s="60" t="str">
        <f>IF(AVERAGE(E28:E30)=0%,"Not Started",IF(AVERAGE(E28:E30)=100%,"Completed","In Progress"))</f>
        <v>In Progress</v>
      </c>
      <c r="J26" s="60" t="str">
        <f ca="1">IF(AND(E26&lt;TODAY(),I26="Not Started"),"Late",IF(AND(E26&lt;TODAY(),I26="In Progress"),"Late","On-time"))</f>
        <v>On-time</v>
      </c>
    </row>
    <row r="27" spans="2:10" ht="16.2" thickBot="1" x14ac:dyDescent="0.35">
      <c r="B27" s="4"/>
      <c r="C27" s="150" t="s">
        <v>39</v>
      </c>
      <c r="D27" s="151"/>
      <c r="E27" s="5" t="s">
        <v>40</v>
      </c>
      <c r="F27" s="150" t="s">
        <v>41</v>
      </c>
      <c r="G27" s="156"/>
      <c r="H27" s="151"/>
      <c r="I27" s="61"/>
      <c r="J27" s="61"/>
    </row>
    <row r="28" spans="2:10" ht="31.2" customHeight="1" thickBot="1" x14ac:dyDescent="0.35">
      <c r="B28" s="4"/>
      <c r="C28" s="160" t="s">
        <v>114</v>
      </c>
      <c r="D28" s="157"/>
      <c r="E28" s="87">
        <v>1</v>
      </c>
      <c r="F28" s="147" t="s">
        <v>267</v>
      </c>
      <c r="G28" s="148"/>
      <c r="H28" s="149"/>
      <c r="I28" s="61"/>
      <c r="J28" s="61"/>
    </row>
    <row r="29" spans="2:10" ht="45.75" customHeight="1" thickBot="1" x14ac:dyDescent="0.35">
      <c r="B29" s="4"/>
      <c r="C29" s="160" t="s">
        <v>115</v>
      </c>
      <c r="D29" s="157"/>
      <c r="E29" s="87">
        <v>0.5</v>
      </c>
      <c r="F29" s="147" t="s">
        <v>246</v>
      </c>
      <c r="G29" s="148"/>
      <c r="H29" s="149"/>
      <c r="I29" s="61"/>
      <c r="J29" s="61"/>
    </row>
    <row r="30" spans="2:10" ht="31.2" customHeight="1" thickBot="1" x14ac:dyDescent="0.35">
      <c r="B30" s="4"/>
      <c r="C30" s="160" t="s">
        <v>116</v>
      </c>
      <c r="D30" s="157"/>
      <c r="E30" s="87">
        <v>0</v>
      </c>
      <c r="F30" s="147"/>
      <c r="G30" s="148"/>
      <c r="H30" s="149"/>
      <c r="I30" s="61"/>
      <c r="J30" s="61"/>
    </row>
    <row r="31" spans="2:10" ht="31.8" thickBot="1" x14ac:dyDescent="0.35">
      <c r="B31" s="72" t="s">
        <v>31</v>
      </c>
      <c r="C31" s="67" t="s">
        <v>32</v>
      </c>
      <c r="D31" s="67" t="s">
        <v>33</v>
      </c>
      <c r="E31" s="67" t="s">
        <v>34</v>
      </c>
      <c r="F31" s="67" t="s">
        <v>35</v>
      </c>
      <c r="G31" s="161" t="s">
        <v>36</v>
      </c>
      <c r="H31" s="162"/>
      <c r="I31" s="60"/>
      <c r="J31" s="60"/>
    </row>
    <row r="32" spans="2:10" ht="49.5" customHeight="1" thickBot="1" x14ac:dyDescent="0.35">
      <c r="B32" s="2">
        <v>4.5</v>
      </c>
      <c r="C32" s="3" t="s">
        <v>117</v>
      </c>
      <c r="D32" s="90">
        <v>46037</v>
      </c>
      <c r="E32" s="90">
        <v>46387</v>
      </c>
      <c r="F32" s="91" t="s">
        <v>232</v>
      </c>
      <c r="G32" s="154" t="s">
        <v>118</v>
      </c>
      <c r="H32" s="155"/>
      <c r="I32" s="60" t="str">
        <f>IF(AVERAGE(E34:E36)=0%,"Not Started",IF(AVERAGE(E34:E36)=100%,"Completed","In Progress"))</f>
        <v>In Progress</v>
      </c>
      <c r="J32" s="60" t="str">
        <f ca="1">IF(AND(E32&lt;TODAY(),I32="Not Started"),"Late",IF(AND(E32&lt;TODAY(),I32="In Progress"),"Late","On-time"))</f>
        <v>On-time</v>
      </c>
    </row>
    <row r="33" spans="2:10" ht="16.2" thickBot="1" x14ac:dyDescent="0.35">
      <c r="B33" s="4"/>
      <c r="C33" s="150" t="s">
        <v>39</v>
      </c>
      <c r="D33" s="151"/>
      <c r="E33" s="5" t="s">
        <v>40</v>
      </c>
      <c r="F33" s="150" t="s">
        <v>41</v>
      </c>
      <c r="G33" s="156"/>
      <c r="H33" s="151"/>
      <c r="I33" s="61"/>
      <c r="J33" s="61"/>
    </row>
    <row r="34" spans="2:10" ht="31.2" customHeight="1" thickBot="1" x14ac:dyDescent="0.35">
      <c r="B34" s="4"/>
      <c r="C34" s="160" t="s">
        <v>119</v>
      </c>
      <c r="D34" s="157"/>
      <c r="E34" s="87">
        <v>0.5</v>
      </c>
      <c r="F34" s="147" t="s">
        <v>244</v>
      </c>
      <c r="G34" s="148"/>
      <c r="H34" s="149"/>
      <c r="I34" s="61"/>
      <c r="J34" s="61"/>
    </row>
    <row r="35" spans="2:10" ht="31.2" customHeight="1" thickBot="1" x14ac:dyDescent="0.35">
      <c r="B35" s="4"/>
      <c r="C35" s="160" t="s">
        <v>120</v>
      </c>
      <c r="D35" s="157"/>
      <c r="E35" s="87">
        <v>0.5</v>
      </c>
      <c r="F35" s="147" t="s">
        <v>272</v>
      </c>
      <c r="G35" s="148"/>
      <c r="H35" s="149"/>
      <c r="I35" s="61"/>
      <c r="J35" s="61"/>
    </row>
    <row r="36" spans="2:10" ht="31.2" customHeight="1" thickBot="1" x14ac:dyDescent="0.35">
      <c r="B36" s="4"/>
      <c r="C36" s="160" t="s">
        <v>121</v>
      </c>
      <c r="D36" s="157"/>
      <c r="E36" s="87">
        <v>0.25</v>
      </c>
      <c r="F36" s="147" t="s">
        <v>245</v>
      </c>
      <c r="G36" s="148"/>
      <c r="H36" s="149"/>
      <c r="I36" s="61"/>
      <c r="J36" s="61"/>
    </row>
    <row r="37" spans="2:10" x14ac:dyDescent="0.3">
      <c r="B37" s="19"/>
      <c r="C37" s="19"/>
      <c r="D37" s="19"/>
      <c r="E37" s="19"/>
      <c r="F37" s="19"/>
      <c r="G37" s="19"/>
      <c r="H37" s="19"/>
      <c r="I37" s="61"/>
      <c r="J37" s="61"/>
    </row>
  </sheetData>
  <sheetProtection algorithmName="SHA-512" hashValue="3xjf1bVpDIrlwK47OG+lKYTTQNVKzVQt5RAHWOTluNxRwKlhWOX6GWE7JGcdgTlVANb8Z3iOiaKzmO0mrB8QmA==" saltValue="0zATqlx0AQmqaQdCTRC0Yg==" spinCount="100000" sheet="1" objects="1" scenarios="1" selectLockedCells="1"/>
  <mergeCells count="51">
    <mergeCell ref="C2:C3"/>
    <mergeCell ref="C35:D35"/>
    <mergeCell ref="F35:H35"/>
    <mergeCell ref="C36:D36"/>
    <mergeCell ref="F36:H36"/>
    <mergeCell ref="G32:H32"/>
    <mergeCell ref="C33:D33"/>
    <mergeCell ref="F33:H33"/>
    <mergeCell ref="C34:D34"/>
    <mergeCell ref="F34:H34"/>
    <mergeCell ref="C29:D29"/>
    <mergeCell ref="F29:H29"/>
    <mergeCell ref="C30:D30"/>
    <mergeCell ref="F30:H30"/>
    <mergeCell ref="G31:H31"/>
    <mergeCell ref="G25:H25"/>
    <mergeCell ref="G26:H26"/>
    <mergeCell ref="C27:D27"/>
    <mergeCell ref="F27:H27"/>
    <mergeCell ref="C28:D28"/>
    <mergeCell ref="F28:H28"/>
    <mergeCell ref="C22:D22"/>
    <mergeCell ref="F22:H22"/>
    <mergeCell ref="C23:D23"/>
    <mergeCell ref="F23:H23"/>
    <mergeCell ref="C24:D24"/>
    <mergeCell ref="F24:H24"/>
    <mergeCell ref="C9:D9"/>
    <mergeCell ref="C10:D10"/>
    <mergeCell ref="C11:D11"/>
    <mergeCell ref="C15:D15"/>
    <mergeCell ref="F15:H15"/>
    <mergeCell ref="G13:H13"/>
    <mergeCell ref="G14:H14"/>
    <mergeCell ref="C12:D12"/>
    <mergeCell ref="G7:H7"/>
    <mergeCell ref="G8:H8"/>
    <mergeCell ref="F9:H9"/>
    <mergeCell ref="F12:H12"/>
    <mergeCell ref="F11:H11"/>
    <mergeCell ref="F10:H10"/>
    <mergeCell ref="C21:D21"/>
    <mergeCell ref="F21:H21"/>
    <mergeCell ref="G19:H19"/>
    <mergeCell ref="G20:H20"/>
    <mergeCell ref="C16:D16"/>
    <mergeCell ref="F16:H16"/>
    <mergeCell ref="C17:D17"/>
    <mergeCell ref="F17:H17"/>
    <mergeCell ref="C18:D18"/>
    <mergeCell ref="F18:H18"/>
  </mergeCells>
  <hyperlinks>
    <hyperlink ref="C2:C3" location="Dashboard!A1" display="DASHBOARD" xr:uid="{2E00DA4F-3C1E-47D5-910C-033C9B52995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C78E-8BA5-4362-9A9E-EAE2DA4DCAC9}">
  <sheetPr codeName="Sheet6"/>
  <dimension ref="B2:O25"/>
  <sheetViews>
    <sheetView showGridLines="0" zoomScale="98" zoomScaleNormal="98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" bestFit="1" customWidth="1"/>
    <col min="3" max="3" width="38.44140625" customWidth="1"/>
    <col min="4" max="6" width="14" customWidth="1"/>
    <col min="7" max="8" width="15.6640625" customWidth="1"/>
    <col min="9" max="9" width="12.109375" customWidth="1"/>
  </cols>
  <sheetData>
    <row r="2" spans="2:15" ht="15.6" x14ac:dyDescent="0.3">
      <c r="C2" s="165" t="s">
        <v>225</v>
      </c>
      <c r="I2" s="10"/>
      <c r="J2" s="21" t="s">
        <v>20</v>
      </c>
      <c r="K2" s="21" t="s">
        <v>21</v>
      </c>
      <c r="L2" s="21" t="s">
        <v>22</v>
      </c>
      <c r="M2" s="21" t="s">
        <v>42</v>
      </c>
      <c r="N2" s="21" t="s">
        <v>43</v>
      </c>
      <c r="O2" s="21" t="s">
        <v>25</v>
      </c>
    </row>
    <row r="3" spans="2:15" ht="15.6" x14ac:dyDescent="0.3">
      <c r="C3" s="166"/>
      <c r="I3" s="10"/>
      <c r="J3" s="48">
        <f>COUNTIF(I:I,"Not Started")</f>
        <v>0</v>
      </c>
      <c r="K3" s="48">
        <f>COUNTIF(I:I,"In Progress")</f>
        <v>2</v>
      </c>
      <c r="L3" s="48">
        <f>COUNTIF(I:I,"Completed")</f>
        <v>1</v>
      </c>
      <c r="M3" s="48">
        <f ca="1">COUNTIF(J:J,"On-time")</f>
        <v>3</v>
      </c>
      <c r="N3" s="48">
        <f ca="1">COUNTIF(J:J,"Late")</f>
        <v>0</v>
      </c>
      <c r="O3" s="48" t="str">
        <f>IF(AND(J5=0,K5=0),"Yes","No")</f>
        <v>No</v>
      </c>
    </row>
    <row r="4" spans="2:15" ht="15.6" x14ac:dyDescent="0.3">
      <c r="I4" s="10"/>
      <c r="J4" s="49" t="s">
        <v>26</v>
      </c>
      <c r="K4" s="49" t="s">
        <v>27</v>
      </c>
      <c r="L4" s="49" t="s">
        <v>28</v>
      </c>
      <c r="M4" s="50"/>
      <c r="N4" s="57">
        <f>IF(AND((K3+L3)&gt;0,O3="No"),1,0)</f>
        <v>1</v>
      </c>
      <c r="O4" s="58">
        <f>IF(O3="Yes",1,0)</f>
        <v>0</v>
      </c>
    </row>
    <row r="5" spans="2:15" ht="16.8" x14ac:dyDescent="0.3">
      <c r="B5" s="16" t="s">
        <v>122</v>
      </c>
      <c r="C5" s="71" t="s">
        <v>123</v>
      </c>
      <c r="I5" s="10"/>
      <c r="J5" s="48">
        <f>COUNTIF(E:E,0%)</f>
        <v>2</v>
      </c>
      <c r="K5" s="48">
        <f>COUNTIFS(E:E,"&gt;0%",E:E,"&lt;100%")</f>
        <v>2</v>
      </c>
      <c r="L5" s="48">
        <f>COUNTIF(E:E,100%)</f>
        <v>5</v>
      </c>
      <c r="M5" s="50"/>
      <c r="N5" s="50"/>
      <c r="O5" s="50"/>
    </row>
    <row r="6" spans="2:15" ht="16.2" thickBot="1" x14ac:dyDescent="0.35">
      <c r="I6" s="10"/>
      <c r="J6" s="10"/>
      <c r="K6" s="10" t="s">
        <v>30</v>
      </c>
      <c r="L6" s="10"/>
      <c r="M6" s="10"/>
      <c r="N6" s="10"/>
      <c r="O6" s="10"/>
    </row>
    <row r="7" spans="2:15" ht="31.8" thickBot="1" x14ac:dyDescent="0.35">
      <c r="B7" s="72" t="s">
        <v>31</v>
      </c>
      <c r="C7" s="67" t="s">
        <v>32</v>
      </c>
      <c r="D7" s="67" t="s">
        <v>33</v>
      </c>
      <c r="E7" s="67" t="s">
        <v>34</v>
      </c>
      <c r="F7" s="67" t="s">
        <v>35</v>
      </c>
      <c r="G7" s="152" t="s">
        <v>36</v>
      </c>
      <c r="H7" s="153"/>
      <c r="I7" s="47" t="s">
        <v>37</v>
      </c>
      <c r="J7" s="47" t="s">
        <v>38</v>
      </c>
      <c r="K7" s="10"/>
      <c r="L7" s="10"/>
      <c r="M7" s="10"/>
      <c r="N7" s="10"/>
      <c r="O7" s="10"/>
    </row>
    <row r="8" spans="2:15" ht="67.95" customHeight="1" thickBot="1" x14ac:dyDescent="0.35">
      <c r="B8" s="2">
        <v>5.0999999999999996</v>
      </c>
      <c r="C8" s="3" t="s">
        <v>124</v>
      </c>
      <c r="D8" s="90">
        <v>46037</v>
      </c>
      <c r="E8" s="90">
        <v>46387</v>
      </c>
      <c r="F8" s="91" t="s">
        <v>232</v>
      </c>
      <c r="G8" s="154" t="s">
        <v>125</v>
      </c>
      <c r="H8" s="155"/>
      <c r="I8" s="60" t="str">
        <f>IF(AVERAGE(E10:E12)=0%,"Not Started",IF(AVERAGE(E10:E12)=100%,"Completed","In Progress"))</f>
        <v>In Progress</v>
      </c>
      <c r="J8" s="60" t="str">
        <f ca="1">IF(AND(E8&lt;TODAY(),I8="Not Started"),"Late",IF(AND(E8&lt;TODAY(),I8="In Progress"),"Late","On-time"))</f>
        <v>On-time</v>
      </c>
      <c r="K8" s="10"/>
      <c r="L8" s="10"/>
      <c r="M8" s="10"/>
      <c r="N8" s="10"/>
      <c r="O8" s="10"/>
    </row>
    <row r="9" spans="2:15" ht="16.2" thickBot="1" x14ac:dyDescent="0.35">
      <c r="B9" s="4"/>
      <c r="C9" s="150" t="s">
        <v>39</v>
      </c>
      <c r="D9" s="151"/>
      <c r="E9" s="5" t="s">
        <v>40</v>
      </c>
      <c r="F9" s="150" t="s">
        <v>41</v>
      </c>
      <c r="G9" s="156"/>
      <c r="H9" s="151"/>
      <c r="I9" s="60"/>
      <c r="J9" s="60"/>
    </row>
    <row r="10" spans="2:15" ht="16.2" thickBot="1" x14ac:dyDescent="0.35">
      <c r="B10" s="4"/>
      <c r="C10" s="147" t="s">
        <v>126</v>
      </c>
      <c r="D10" s="149"/>
      <c r="E10" s="87">
        <v>1</v>
      </c>
      <c r="F10" s="147" t="s">
        <v>247</v>
      </c>
      <c r="G10" s="148"/>
      <c r="H10" s="149"/>
      <c r="I10" s="60"/>
      <c r="J10" s="60"/>
    </row>
    <row r="11" spans="2:15" ht="33" customHeight="1" thickBot="1" x14ac:dyDescent="0.35">
      <c r="B11" s="4"/>
      <c r="C11" s="147" t="s">
        <v>127</v>
      </c>
      <c r="D11" s="149"/>
      <c r="E11" s="87">
        <v>0.5</v>
      </c>
      <c r="F11" s="147" t="s">
        <v>274</v>
      </c>
      <c r="G11" s="148"/>
      <c r="H11" s="149"/>
      <c r="I11" s="60"/>
      <c r="J11" s="60"/>
    </row>
    <row r="12" spans="2:15" ht="16.2" customHeight="1" thickBot="1" x14ac:dyDescent="0.35">
      <c r="B12" s="4"/>
      <c r="C12" s="147" t="s">
        <v>128</v>
      </c>
      <c r="D12" s="149"/>
      <c r="E12" s="87">
        <v>1</v>
      </c>
      <c r="F12" s="147" t="s">
        <v>248</v>
      </c>
      <c r="G12" s="148"/>
      <c r="H12" s="149"/>
      <c r="I12" s="60"/>
      <c r="J12" s="60"/>
    </row>
    <row r="13" spans="2:15" ht="31.8" thickBot="1" x14ac:dyDescent="0.35">
      <c r="B13" s="72" t="s">
        <v>31</v>
      </c>
      <c r="C13" s="67" t="s">
        <v>32</v>
      </c>
      <c r="D13" s="67" t="s">
        <v>33</v>
      </c>
      <c r="E13" s="67" t="s">
        <v>34</v>
      </c>
      <c r="F13" s="67" t="s">
        <v>35</v>
      </c>
      <c r="G13" s="152" t="s">
        <v>36</v>
      </c>
      <c r="H13" s="153"/>
      <c r="I13" s="60"/>
      <c r="J13" s="60"/>
    </row>
    <row r="14" spans="2:15" ht="48.75" customHeight="1" thickBot="1" x14ac:dyDescent="0.35">
      <c r="B14" s="2">
        <v>5.2</v>
      </c>
      <c r="C14" s="3" t="s">
        <v>129</v>
      </c>
      <c r="D14" s="90">
        <v>46065</v>
      </c>
      <c r="E14" s="90">
        <v>46430</v>
      </c>
      <c r="F14" s="91" t="s">
        <v>232</v>
      </c>
      <c r="G14" s="154" t="s">
        <v>130</v>
      </c>
      <c r="H14" s="155"/>
      <c r="I14" s="60" t="str">
        <f>IF(AVERAGE(E16:E18)=0%,"Not Started",IF(AVERAGE(E16:E18)=100%,"Completed","In Progress"))</f>
        <v>In Progress</v>
      </c>
      <c r="J14" s="60" t="str">
        <f ca="1">IF(AND(E14&lt;TODAY(),I14="Not Started"),"Late",IF(AND(E14&lt;TODAY(),I14="In Progress"),"Late","On-time"))</f>
        <v>On-time</v>
      </c>
    </row>
    <row r="15" spans="2:15" ht="16.2" thickBot="1" x14ac:dyDescent="0.35">
      <c r="B15" s="4"/>
      <c r="C15" s="150" t="s">
        <v>39</v>
      </c>
      <c r="D15" s="151"/>
      <c r="E15" s="5" t="s">
        <v>40</v>
      </c>
      <c r="F15" s="150" t="s">
        <v>41</v>
      </c>
      <c r="G15" s="156"/>
      <c r="H15" s="151"/>
      <c r="I15" s="60"/>
      <c r="J15" s="60"/>
    </row>
    <row r="16" spans="2:15" ht="31.2" customHeight="1" thickBot="1" x14ac:dyDescent="0.35">
      <c r="B16" s="4"/>
      <c r="C16" s="147" t="s">
        <v>131</v>
      </c>
      <c r="D16" s="149"/>
      <c r="E16" s="87">
        <v>0.05</v>
      </c>
      <c r="F16" s="147"/>
      <c r="G16" s="148"/>
      <c r="H16" s="149"/>
      <c r="I16" s="60"/>
      <c r="J16" s="60"/>
    </row>
    <row r="17" spans="2:10" ht="16.2" thickBot="1" x14ac:dyDescent="0.35">
      <c r="B17" s="4"/>
      <c r="C17" s="147" t="s">
        <v>132</v>
      </c>
      <c r="D17" s="149"/>
      <c r="E17" s="87">
        <v>0</v>
      </c>
      <c r="F17" s="147"/>
      <c r="G17" s="148"/>
      <c r="H17" s="149"/>
      <c r="I17" s="60"/>
      <c r="J17" s="60"/>
    </row>
    <row r="18" spans="2:10" ht="31.2" customHeight="1" thickBot="1" x14ac:dyDescent="0.35">
      <c r="B18" s="4"/>
      <c r="C18" s="147" t="s">
        <v>133</v>
      </c>
      <c r="D18" s="149"/>
      <c r="E18" s="87">
        <v>0</v>
      </c>
      <c r="F18" s="147"/>
      <c r="G18" s="148"/>
      <c r="H18" s="149"/>
      <c r="I18" s="60"/>
      <c r="J18" s="60"/>
    </row>
    <row r="19" spans="2:10" ht="31.8" thickBot="1" x14ac:dyDescent="0.35">
      <c r="B19" s="72" t="s">
        <v>31</v>
      </c>
      <c r="C19" s="67" t="s">
        <v>32</v>
      </c>
      <c r="D19" s="67" t="s">
        <v>33</v>
      </c>
      <c r="E19" s="67" t="s">
        <v>34</v>
      </c>
      <c r="F19" s="67" t="s">
        <v>35</v>
      </c>
      <c r="G19" s="152" t="s">
        <v>36</v>
      </c>
      <c r="H19" s="153"/>
      <c r="I19" s="60"/>
      <c r="J19" s="60"/>
    </row>
    <row r="20" spans="2:10" ht="46.5" customHeight="1" thickBot="1" x14ac:dyDescent="0.35">
      <c r="B20" s="20">
        <v>5.3</v>
      </c>
      <c r="C20" s="18" t="s">
        <v>134</v>
      </c>
      <c r="D20" s="93">
        <v>46034</v>
      </c>
      <c r="E20" s="90">
        <v>46430</v>
      </c>
      <c r="F20" s="94" t="s">
        <v>232</v>
      </c>
      <c r="G20" s="154" t="s">
        <v>135</v>
      </c>
      <c r="H20" s="155"/>
      <c r="I20" s="60" t="str">
        <f>IF(AVERAGE(E22:E24)=0%,"Not Started",IF(AVERAGE(E22:E24)=100%,"Completed","In Progress"))</f>
        <v>Completed</v>
      </c>
      <c r="J20" s="60" t="str">
        <f ca="1">IF(AND(E20&lt;TODAY(),I20="Not Started"),"Late",IF(AND(E20&lt;TODAY(),I20="In Progress"),"Late","On-time"))</f>
        <v>On-time</v>
      </c>
    </row>
    <row r="21" spans="2:10" ht="16.2" thickBot="1" x14ac:dyDescent="0.35">
      <c r="B21" s="4"/>
      <c r="C21" s="150" t="s">
        <v>39</v>
      </c>
      <c r="D21" s="151"/>
      <c r="E21" s="5" t="s">
        <v>40</v>
      </c>
      <c r="F21" s="150" t="s">
        <v>41</v>
      </c>
      <c r="G21" s="156"/>
      <c r="H21" s="151"/>
      <c r="I21" s="60"/>
      <c r="J21" s="60"/>
    </row>
    <row r="22" spans="2:10" ht="31.2" customHeight="1" thickBot="1" x14ac:dyDescent="0.35">
      <c r="B22" s="4"/>
      <c r="C22" s="147" t="s">
        <v>136</v>
      </c>
      <c r="D22" s="149"/>
      <c r="E22" s="87">
        <v>1</v>
      </c>
      <c r="F22" s="147" t="s">
        <v>275</v>
      </c>
      <c r="G22" s="148"/>
      <c r="H22" s="149"/>
      <c r="I22" s="60"/>
      <c r="J22" s="60"/>
    </row>
    <row r="23" spans="2:10" ht="16.2" thickBot="1" x14ac:dyDescent="0.35">
      <c r="B23" s="4"/>
      <c r="C23" s="147" t="s">
        <v>137</v>
      </c>
      <c r="D23" s="149"/>
      <c r="E23" s="87">
        <v>1</v>
      </c>
      <c r="F23" s="147" t="s">
        <v>276</v>
      </c>
      <c r="G23" s="148"/>
      <c r="H23" s="149"/>
      <c r="I23" s="60"/>
      <c r="J23" s="60"/>
    </row>
    <row r="24" spans="2:10" ht="31.2" customHeight="1" thickBot="1" x14ac:dyDescent="0.35">
      <c r="B24" s="4"/>
      <c r="C24" s="147" t="s">
        <v>138</v>
      </c>
      <c r="D24" s="149"/>
      <c r="E24" s="87">
        <v>1</v>
      </c>
      <c r="F24" s="147" t="s">
        <v>277</v>
      </c>
      <c r="G24" s="148"/>
      <c r="H24" s="149"/>
      <c r="I24" s="60"/>
      <c r="J24" s="60"/>
    </row>
    <row r="25" spans="2:10" x14ac:dyDescent="0.3">
      <c r="B25" s="19"/>
      <c r="C25" s="19"/>
      <c r="D25" s="19"/>
      <c r="E25" s="19"/>
      <c r="F25" s="19"/>
      <c r="G25" s="19"/>
      <c r="H25" s="19"/>
      <c r="I25" s="61"/>
      <c r="J25" s="61"/>
    </row>
  </sheetData>
  <sheetProtection algorithmName="SHA-512" hashValue="aeFLbefygeVHQboEEFYnecDO7wP2eYT33JGLZglbSeV2+EWzZHkJQCzrmF/95XzJPAYIhhocmdNZNt9Mdlw0Rg==" saltValue="gsLiO4BYsCjYDcqTvaKlmw==" spinCount="100000" sheet="1" objects="1" scenarios="1" selectLockedCells="1"/>
  <mergeCells count="31">
    <mergeCell ref="C2:C3"/>
    <mergeCell ref="G7:H7"/>
    <mergeCell ref="G8:H8"/>
    <mergeCell ref="C9:D9"/>
    <mergeCell ref="F9:H9"/>
    <mergeCell ref="C10:D10"/>
    <mergeCell ref="F10:H10"/>
    <mergeCell ref="C11:D11"/>
    <mergeCell ref="F11:H11"/>
    <mergeCell ref="C12:D12"/>
    <mergeCell ref="F12:H12"/>
    <mergeCell ref="C15:D15"/>
    <mergeCell ref="C16:D16"/>
    <mergeCell ref="C17:D17"/>
    <mergeCell ref="C18:D18"/>
    <mergeCell ref="G13:H13"/>
    <mergeCell ref="G14:H14"/>
    <mergeCell ref="F15:H15"/>
    <mergeCell ref="F16:H16"/>
    <mergeCell ref="F17:H17"/>
    <mergeCell ref="F18:H18"/>
    <mergeCell ref="G19:H19"/>
    <mergeCell ref="G20:H20"/>
    <mergeCell ref="F21:H21"/>
    <mergeCell ref="F22:H22"/>
    <mergeCell ref="F23:H23"/>
    <mergeCell ref="F24:H24"/>
    <mergeCell ref="C22:D22"/>
    <mergeCell ref="C23:D23"/>
    <mergeCell ref="C24:D24"/>
    <mergeCell ref="C21:D21"/>
  </mergeCells>
  <hyperlinks>
    <hyperlink ref="C2:C3" location="Dashboard!A1" display="DASHBOARD" xr:uid="{CA1FB8D3-CC33-48BB-8423-B32286FD2CBB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25EF-9F61-40D4-8CD8-5ADB85199112}">
  <sheetPr codeName="Sheet7"/>
  <dimension ref="B1:O42"/>
  <sheetViews>
    <sheetView showGridLines="0" showRowColHeaders="0" zoomScale="106" zoomScaleNormal="106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" bestFit="1" customWidth="1"/>
    <col min="3" max="3" width="38.44140625" customWidth="1"/>
    <col min="4" max="6" width="14" customWidth="1"/>
    <col min="7" max="8" width="15.6640625" customWidth="1"/>
    <col min="9" max="9" width="11.44140625" customWidth="1"/>
    <col min="15" max="15" width="10.6640625" customWidth="1"/>
  </cols>
  <sheetData>
    <row r="1" spans="2:15" ht="15" thickBot="1" x14ac:dyDescent="0.35"/>
    <row r="2" spans="2:15" ht="15.6" x14ac:dyDescent="0.3">
      <c r="C2" s="117" t="s">
        <v>225</v>
      </c>
      <c r="I2" s="10"/>
      <c r="J2" s="21" t="s">
        <v>20</v>
      </c>
      <c r="K2" s="21" t="s">
        <v>21</v>
      </c>
      <c r="L2" s="21" t="s">
        <v>22</v>
      </c>
      <c r="M2" s="21" t="s">
        <v>42</v>
      </c>
      <c r="N2" s="21" t="s">
        <v>43</v>
      </c>
      <c r="O2" s="21" t="s">
        <v>25</v>
      </c>
    </row>
    <row r="3" spans="2:15" ht="16.2" thickBot="1" x14ac:dyDescent="0.35">
      <c r="C3" s="118"/>
      <c r="I3" s="10"/>
      <c r="J3" s="48">
        <f>COUNTIF(I:I,"Not Started")</f>
        <v>0</v>
      </c>
      <c r="K3" s="48">
        <f>COUNTIF(I:I,"In Progress")</f>
        <v>5</v>
      </c>
      <c r="L3" s="48">
        <f>COUNTIF(I:I,"Completed")</f>
        <v>0</v>
      </c>
      <c r="M3" s="48">
        <f ca="1">COUNTIF(J:J,"On-time")</f>
        <v>5</v>
      </c>
      <c r="N3" s="48">
        <f ca="1">COUNTIF(J:J,"Late")</f>
        <v>0</v>
      </c>
      <c r="O3" s="48" t="str">
        <f>IF(AND(J5=0,K5=0),"Yes","No")</f>
        <v>No</v>
      </c>
    </row>
    <row r="4" spans="2:15" ht="15.6" x14ac:dyDescent="0.3">
      <c r="I4" s="10"/>
      <c r="J4" s="49" t="s">
        <v>26</v>
      </c>
      <c r="K4" s="49" t="s">
        <v>27</v>
      </c>
      <c r="L4" s="49" t="s">
        <v>28</v>
      </c>
      <c r="M4" s="50"/>
      <c r="N4" s="62">
        <f>IF(AND((K3+L3)&gt;0,O3="No"),1,0)</f>
        <v>1</v>
      </c>
      <c r="O4" s="58">
        <f>IF(O3="Yes",1,0)</f>
        <v>0</v>
      </c>
    </row>
    <row r="5" spans="2:15" ht="16.8" x14ac:dyDescent="0.3">
      <c r="B5" s="16" t="s">
        <v>139</v>
      </c>
      <c r="C5" s="71" t="s">
        <v>140</v>
      </c>
      <c r="I5" s="10"/>
      <c r="J5" s="48">
        <f>COUNTIF(E:E,0%)</f>
        <v>8</v>
      </c>
      <c r="K5" s="48">
        <f>COUNTIFS(E:E,"&gt;0%",E:E,"&lt;100%")</f>
        <v>10</v>
      </c>
      <c r="L5" s="48">
        <f>COUNTIF(E:E,100%)</f>
        <v>1</v>
      </c>
      <c r="M5" s="50"/>
      <c r="N5" s="50"/>
      <c r="O5" s="50"/>
    </row>
    <row r="6" spans="2:15" ht="16.2" thickBot="1" x14ac:dyDescent="0.35">
      <c r="I6" s="10"/>
      <c r="J6" s="10"/>
      <c r="K6" s="10" t="s">
        <v>30</v>
      </c>
      <c r="L6" s="10"/>
      <c r="M6" s="10"/>
      <c r="N6" s="10"/>
      <c r="O6" s="10"/>
    </row>
    <row r="7" spans="2:15" ht="31.8" thickBot="1" x14ac:dyDescent="0.35">
      <c r="B7" s="1" t="s">
        <v>31</v>
      </c>
      <c r="C7" s="67" t="s">
        <v>32</v>
      </c>
      <c r="D7" s="67" t="s">
        <v>33</v>
      </c>
      <c r="E7" s="67" t="s">
        <v>34</v>
      </c>
      <c r="F7" s="67" t="s">
        <v>35</v>
      </c>
      <c r="G7" s="152" t="s">
        <v>36</v>
      </c>
      <c r="H7" s="153"/>
      <c r="I7" s="47" t="s">
        <v>37</v>
      </c>
      <c r="J7" s="47" t="s">
        <v>38</v>
      </c>
      <c r="K7" s="10"/>
      <c r="L7" s="10"/>
      <c r="M7" s="10"/>
      <c r="N7" s="10"/>
      <c r="O7" s="10"/>
    </row>
    <row r="8" spans="2:15" ht="45" customHeight="1" thickBot="1" x14ac:dyDescent="0.35">
      <c r="B8" s="2">
        <v>6.1</v>
      </c>
      <c r="C8" s="3" t="s">
        <v>141</v>
      </c>
      <c r="D8" s="90">
        <v>46065</v>
      </c>
      <c r="E8" s="90">
        <v>46430</v>
      </c>
      <c r="F8" s="91" t="s">
        <v>237</v>
      </c>
      <c r="G8" s="154" t="s">
        <v>142</v>
      </c>
      <c r="H8" s="155"/>
      <c r="I8" s="60" t="str">
        <f>IF(AVERAGE(E10:E12)=0%,"Not Started",IF(AVERAGE(E10:E12)=100%,"Completed","In Progress"))</f>
        <v>In Progress</v>
      </c>
      <c r="J8" s="60" t="str">
        <f ca="1">IF(AND(E8&lt;TODAY(),I8="Not Started"),"Late",IF(AND(E8&lt;TODAY(),I8="In Progress"),"Late","On-time"))</f>
        <v>On-time</v>
      </c>
      <c r="K8" s="10"/>
      <c r="L8" s="10"/>
      <c r="M8" s="10"/>
      <c r="N8" s="10"/>
      <c r="O8" s="10"/>
    </row>
    <row r="9" spans="2:15" ht="16.2" thickBot="1" x14ac:dyDescent="0.35">
      <c r="B9" s="4"/>
      <c r="C9" s="150" t="s">
        <v>39</v>
      </c>
      <c r="D9" s="151"/>
      <c r="E9" s="5" t="s">
        <v>40</v>
      </c>
      <c r="F9" s="150" t="s">
        <v>41</v>
      </c>
      <c r="G9" s="156"/>
      <c r="H9" s="151"/>
      <c r="I9" s="60"/>
      <c r="J9" s="60"/>
    </row>
    <row r="10" spans="2:15" ht="31.2" customHeight="1" thickBot="1" x14ac:dyDescent="0.35">
      <c r="B10" s="4"/>
      <c r="C10" s="160" t="s">
        <v>143</v>
      </c>
      <c r="D10" s="157"/>
      <c r="E10" s="87">
        <v>0.05</v>
      </c>
      <c r="F10" s="147"/>
      <c r="G10" s="148"/>
      <c r="H10" s="149"/>
      <c r="I10" s="60"/>
      <c r="J10" s="60"/>
    </row>
    <row r="11" spans="2:15" ht="16.2" thickBot="1" x14ac:dyDescent="0.35">
      <c r="B11" s="4"/>
      <c r="C11" s="160" t="s">
        <v>144</v>
      </c>
      <c r="D11" s="157"/>
      <c r="E11" s="87">
        <v>0</v>
      </c>
      <c r="F11" s="147"/>
      <c r="G11" s="148"/>
      <c r="H11" s="149"/>
      <c r="I11" s="60"/>
      <c r="J11" s="60"/>
    </row>
    <row r="12" spans="2:15" ht="16.2" customHeight="1" thickBot="1" x14ac:dyDescent="0.35">
      <c r="B12" s="4"/>
      <c r="C12" s="160" t="s">
        <v>145</v>
      </c>
      <c r="D12" s="157"/>
      <c r="E12" s="87">
        <v>0</v>
      </c>
      <c r="F12" s="147"/>
      <c r="G12" s="148"/>
      <c r="H12" s="149"/>
      <c r="I12" s="60"/>
      <c r="J12" s="60"/>
    </row>
    <row r="13" spans="2:15" ht="16.2" thickBot="1" x14ac:dyDescent="0.35">
      <c r="B13" s="4"/>
      <c r="C13" s="34"/>
      <c r="D13" s="34"/>
      <c r="E13" s="34"/>
      <c r="F13" s="34"/>
      <c r="G13" s="34"/>
      <c r="H13" s="34"/>
      <c r="I13" s="60"/>
      <c r="J13" s="60"/>
    </row>
    <row r="14" spans="2:15" ht="31.8" thickBot="1" x14ac:dyDescent="0.35">
      <c r="B14" s="1" t="s">
        <v>31</v>
      </c>
      <c r="C14" s="67" t="s">
        <v>32</v>
      </c>
      <c r="D14" s="67" t="s">
        <v>33</v>
      </c>
      <c r="E14" s="67" t="s">
        <v>34</v>
      </c>
      <c r="F14" s="67" t="s">
        <v>35</v>
      </c>
      <c r="G14" s="152" t="s">
        <v>36</v>
      </c>
      <c r="H14" s="153"/>
      <c r="I14" s="60"/>
      <c r="J14" s="60"/>
    </row>
    <row r="15" spans="2:15" ht="60.45" customHeight="1" thickBot="1" x14ac:dyDescent="0.35">
      <c r="B15" s="2">
        <v>6.2</v>
      </c>
      <c r="C15" s="3" t="s">
        <v>146</v>
      </c>
      <c r="D15" s="90">
        <v>46023</v>
      </c>
      <c r="E15" s="90">
        <v>46387</v>
      </c>
      <c r="F15" s="91" t="s">
        <v>232</v>
      </c>
      <c r="G15" s="154" t="s">
        <v>147</v>
      </c>
      <c r="H15" s="155"/>
      <c r="I15" s="60" t="str">
        <f>IF(AVERAGE(E17:E19)=0%,"Not Started",IF(AVERAGE(E17:E19)=100%,"Completed","In Progress"))</f>
        <v>In Progress</v>
      </c>
      <c r="J15" s="60" t="str">
        <f ca="1">IF(AND(E15&lt;TODAY(),I15="Not Started"),"Late",IF(AND(E15&lt;TODAY(),I15="In Progress"),"Late","On-time"))</f>
        <v>On-time</v>
      </c>
    </row>
    <row r="16" spans="2:15" ht="36.450000000000003" customHeight="1" thickBot="1" x14ac:dyDescent="0.35">
      <c r="B16" s="4"/>
      <c r="C16" s="150" t="s">
        <v>39</v>
      </c>
      <c r="D16" s="151"/>
      <c r="E16" s="5" t="s">
        <v>40</v>
      </c>
      <c r="F16" s="150" t="s">
        <v>41</v>
      </c>
      <c r="G16" s="156"/>
      <c r="H16" s="151"/>
      <c r="I16" s="60"/>
      <c r="J16" s="60"/>
    </row>
    <row r="17" spans="2:10" ht="31.2" customHeight="1" thickBot="1" x14ac:dyDescent="0.35">
      <c r="B17" s="4"/>
      <c r="C17" s="160" t="s">
        <v>148</v>
      </c>
      <c r="D17" s="157"/>
      <c r="E17" s="87">
        <v>1</v>
      </c>
      <c r="F17" s="147" t="s">
        <v>249</v>
      </c>
      <c r="G17" s="148"/>
      <c r="H17" s="149"/>
      <c r="I17" s="60"/>
      <c r="J17" s="60"/>
    </row>
    <row r="18" spans="2:10" ht="31.2" customHeight="1" thickBot="1" x14ac:dyDescent="0.35">
      <c r="B18" s="4"/>
      <c r="C18" s="160" t="s">
        <v>149</v>
      </c>
      <c r="D18" s="157"/>
      <c r="E18" s="87">
        <v>0.25</v>
      </c>
      <c r="F18" s="147" t="s">
        <v>250</v>
      </c>
      <c r="G18" s="148"/>
      <c r="H18" s="149"/>
      <c r="I18" s="60"/>
      <c r="J18" s="60"/>
    </row>
    <row r="19" spans="2:10" ht="31.2" customHeight="1" thickBot="1" x14ac:dyDescent="0.35">
      <c r="B19" s="4"/>
      <c r="C19" s="160" t="s">
        <v>150</v>
      </c>
      <c r="D19" s="157"/>
      <c r="E19" s="87">
        <v>0.25</v>
      </c>
      <c r="F19" s="147" t="s">
        <v>251</v>
      </c>
      <c r="G19" s="148"/>
      <c r="H19" s="149"/>
      <c r="I19" s="60"/>
      <c r="J19" s="60"/>
    </row>
    <row r="20" spans="2:10" ht="31.8" thickBot="1" x14ac:dyDescent="0.35">
      <c r="B20" s="1" t="s">
        <v>31</v>
      </c>
      <c r="C20" s="67" t="s">
        <v>32</v>
      </c>
      <c r="D20" s="67" t="s">
        <v>33</v>
      </c>
      <c r="E20" s="67" t="s">
        <v>34</v>
      </c>
      <c r="F20" s="67" t="s">
        <v>35</v>
      </c>
      <c r="G20" s="152" t="s">
        <v>36</v>
      </c>
      <c r="H20" s="153"/>
      <c r="I20" s="60"/>
      <c r="J20" s="60"/>
    </row>
    <row r="21" spans="2:10" ht="51" customHeight="1" thickBot="1" x14ac:dyDescent="0.35">
      <c r="B21" s="2">
        <v>6.3</v>
      </c>
      <c r="C21" s="3" t="s">
        <v>151</v>
      </c>
      <c r="D21" s="84">
        <v>46065</v>
      </c>
      <c r="E21" s="84">
        <v>46430</v>
      </c>
      <c r="F21" s="91" t="s">
        <v>232</v>
      </c>
      <c r="G21" s="154" t="s">
        <v>152</v>
      </c>
      <c r="H21" s="155"/>
      <c r="I21" s="60" t="str">
        <f>IF(AVERAGE(E23:E25)=0%,"Not Started",IF(AVERAGE(E23:E25)=100%,"Completed","In Progress"))</f>
        <v>In Progress</v>
      </c>
      <c r="J21" s="60" t="str">
        <f ca="1">IF(AND(E21&lt;TODAY(),I21="Not Started"),"Late",IF(AND(E21&lt;TODAY(),I21="In Progress"),"Late","On-time"))</f>
        <v>On-time</v>
      </c>
    </row>
    <row r="22" spans="2:10" ht="16.2" thickBot="1" x14ac:dyDescent="0.35">
      <c r="B22" s="4"/>
      <c r="C22" s="150" t="s">
        <v>39</v>
      </c>
      <c r="D22" s="151"/>
      <c r="E22" s="5" t="s">
        <v>40</v>
      </c>
      <c r="F22" s="150" t="s">
        <v>41</v>
      </c>
      <c r="G22" s="156"/>
      <c r="H22" s="151"/>
      <c r="I22" s="60"/>
      <c r="J22" s="60"/>
    </row>
    <row r="23" spans="2:10" ht="30.75" customHeight="1" thickBot="1" x14ac:dyDescent="0.35">
      <c r="B23" s="4"/>
      <c r="C23" s="160" t="s">
        <v>153</v>
      </c>
      <c r="D23" s="157"/>
      <c r="E23" s="87">
        <v>0.1</v>
      </c>
      <c r="F23" s="147"/>
      <c r="G23" s="148"/>
      <c r="H23" s="149"/>
      <c r="I23" s="60"/>
      <c r="J23" s="60"/>
    </row>
    <row r="24" spans="2:10" ht="31.2" customHeight="1" thickBot="1" x14ac:dyDescent="0.35">
      <c r="B24" s="4"/>
      <c r="C24" s="160" t="s">
        <v>154</v>
      </c>
      <c r="D24" s="157"/>
      <c r="E24" s="87">
        <v>0</v>
      </c>
      <c r="F24" s="147"/>
      <c r="G24" s="148"/>
      <c r="H24" s="149"/>
      <c r="I24" s="60"/>
      <c r="J24" s="60"/>
    </row>
    <row r="25" spans="2:10" ht="16.2" thickBot="1" x14ac:dyDescent="0.35">
      <c r="B25" s="4"/>
      <c r="C25" s="160" t="s">
        <v>155</v>
      </c>
      <c r="D25" s="157"/>
      <c r="E25" s="87">
        <v>0</v>
      </c>
      <c r="F25" s="147"/>
      <c r="G25" s="148"/>
      <c r="H25" s="149"/>
      <c r="I25" s="60"/>
      <c r="J25" s="60"/>
    </row>
    <row r="26" spans="2:10" ht="31.2" customHeight="1" thickBot="1" x14ac:dyDescent="0.35">
      <c r="B26" s="4"/>
      <c r="C26" s="160" t="s">
        <v>156</v>
      </c>
      <c r="D26" s="157"/>
      <c r="E26" s="87">
        <v>0</v>
      </c>
      <c r="F26" s="147"/>
      <c r="G26" s="148"/>
      <c r="H26" s="149"/>
      <c r="I26" s="60"/>
      <c r="J26" s="60"/>
    </row>
    <row r="27" spans="2:10" ht="16.2" thickBot="1" x14ac:dyDescent="0.35">
      <c r="B27" s="4"/>
      <c r="C27" s="34"/>
      <c r="D27" s="34"/>
      <c r="E27" s="34"/>
      <c r="F27" s="34"/>
      <c r="G27" s="171"/>
      <c r="H27" s="172"/>
      <c r="I27" s="60"/>
      <c r="J27" s="60"/>
    </row>
    <row r="28" spans="2:10" ht="31.8" thickBot="1" x14ac:dyDescent="0.35">
      <c r="B28" s="1" t="s">
        <v>31</v>
      </c>
      <c r="C28" s="67" t="s">
        <v>32</v>
      </c>
      <c r="D28" s="67" t="s">
        <v>33</v>
      </c>
      <c r="E28" s="67" t="s">
        <v>34</v>
      </c>
      <c r="F28" s="67" t="s">
        <v>35</v>
      </c>
      <c r="G28" s="174" t="s">
        <v>36</v>
      </c>
      <c r="H28" s="175"/>
      <c r="I28" s="60"/>
      <c r="J28" s="60"/>
    </row>
    <row r="29" spans="2:10" ht="44.25" customHeight="1" thickBot="1" x14ac:dyDescent="0.35">
      <c r="B29" s="2">
        <v>6.4</v>
      </c>
      <c r="C29" s="3" t="s">
        <v>157</v>
      </c>
      <c r="D29" s="84">
        <v>46065</v>
      </c>
      <c r="E29" s="84">
        <v>46387</v>
      </c>
      <c r="F29" s="91" t="s">
        <v>232</v>
      </c>
      <c r="G29" s="167" t="s">
        <v>158</v>
      </c>
      <c r="H29" s="168"/>
      <c r="I29" s="60" t="str">
        <f>IF(AVERAGE(E31:E33)=0%,"Not Started",IF(AVERAGE(E31:E33)=100%,"Completed","In Progress"))</f>
        <v>In Progress</v>
      </c>
      <c r="J29" s="60" t="str">
        <f ca="1">IF(AND(E29&lt;TODAY(),I29="Not Started"),"Late",IF(AND(E29&lt;TODAY(),I29="In Progress"),"Late","On-time"))</f>
        <v>On-time</v>
      </c>
    </row>
    <row r="30" spans="2:10" ht="16.2" thickBot="1" x14ac:dyDescent="0.35">
      <c r="B30" s="4"/>
      <c r="C30" s="65" t="s">
        <v>39</v>
      </c>
      <c r="D30" s="68"/>
      <c r="E30" s="5" t="s">
        <v>40</v>
      </c>
      <c r="F30" s="150" t="s">
        <v>41</v>
      </c>
      <c r="G30" s="156"/>
      <c r="H30" s="151"/>
      <c r="I30" s="60"/>
      <c r="J30" s="60"/>
    </row>
    <row r="31" spans="2:10" ht="16.2" customHeight="1" thickBot="1" x14ac:dyDescent="0.35">
      <c r="B31" s="4"/>
      <c r="C31" s="169" t="s">
        <v>159</v>
      </c>
      <c r="D31" s="170"/>
      <c r="E31" s="95">
        <v>0.25</v>
      </c>
      <c r="F31" s="147"/>
      <c r="G31" s="148"/>
      <c r="H31" s="149"/>
      <c r="I31" s="60"/>
      <c r="J31" s="60"/>
    </row>
    <row r="32" spans="2:10" ht="16.2" thickBot="1" x14ac:dyDescent="0.35">
      <c r="B32" s="4"/>
      <c r="C32" s="169" t="s">
        <v>161</v>
      </c>
      <c r="D32" s="170"/>
      <c r="E32" s="96">
        <v>0</v>
      </c>
      <c r="F32" s="147"/>
      <c r="G32" s="148"/>
      <c r="H32" s="149"/>
      <c r="I32" s="60"/>
      <c r="J32" s="60"/>
    </row>
    <row r="33" spans="2:10" ht="16.2" thickBot="1" x14ac:dyDescent="0.35">
      <c r="B33" s="4"/>
      <c r="C33" s="169" t="s">
        <v>160</v>
      </c>
      <c r="D33" s="170"/>
      <c r="E33" s="96">
        <v>0</v>
      </c>
      <c r="F33" s="147"/>
      <c r="G33" s="148"/>
      <c r="H33" s="149"/>
      <c r="I33" s="60"/>
      <c r="J33" s="60"/>
    </row>
    <row r="34" spans="2:10" ht="25.2" customHeight="1" thickBot="1" x14ac:dyDescent="0.35">
      <c r="B34" s="4"/>
      <c r="C34" s="169" t="s">
        <v>162</v>
      </c>
      <c r="D34" s="170"/>
      <c r="E34" s="96">
        <v>0</v>
      </c>
      <c r="F34" s="147"/>
      <c r="G34" s="148"/>
      <c r="H34" s="149"/>
      <c r="I34" s="60"/>
      <c r="J34" s="60"/>
    </row>
    <row r="35" spans="2:10" ht="31.8" thickBot="1" x14ac:dyDescent="0.35">
      <c r="B35" s="1" t="s">
        <v>31</v>
      </c>
      <c r="C35" s="67" t="s">
        <v>32</v>
      </c>
      <c r="D35" s="67" t="s">
        <v>33</v>
      </c>
      <c r="E35" s="67" t="s">
        <v>34</v>
      </c>
      <c r="F35" s="67" t="s">
        <v>35</v>
      </c>
      <c r="G35" s="174" t="s">
        <v>36</v>
      </c>
      <c r="H35" s="175"/>
      <c r="I35" s="60"/>
      <c r="J35" s="60"/>
    </row>
    <row r="36" spans="2:10" ht="47.25" customHeight="1" thickBot="1" x14ac:dyDescent="0.35">
      <c r="B36" s="2">
        <v>6.5</v>
      </c>
      <c r="C36" s="3" t="s">
        <v>163</v>
      </c>
      <c r="D36" s="90">
        <v>46065</v>
      </c>
      <c r="E36" s="90">
        <v>46259</v>
      </c>
      <c r="F36" s="91" t="s">
        <v>232</v>
      </c>
      <c r="G36" s="167" t="s">
        <v>164</v>
      </c>
      <c r="H36" s="168"/>
      <c r="I36" s="60" t="str">
        <f>IF(AVERAGE(E38:E42)=0%,"Not Started",IF(AVERAGE(E38:E42)=100%,"Completed","In Progress"))</f>
        <v>In Progress</v>
      </c>
      <c r="J36" s="60" t="str">
        <f ca="1">IF(AND(E36&lt;TODAY(),I36="Not Started"),"Late",IF(AND(E36&lt;TODAY(),I36="In Progress"),"Late","On-time"))</f>
        <v>On-time</v>
      </c>
    </row>
    <row r="37" spans="2:10" ht="16.2" thickBot="1" x14ac:dyDescent="0.35">
      <c r="B37" s="4"/>
      <c r="C37" s="150" t="s">
        <v>39</v>
      </c>
      <c r="D37" s="151"/>
      <c r="E37" s="5" t="s">
        <v>40</v>
      </c>
      <c r="F37" s="150" t="s">
        <v>41</v>
      </c>
      <c r="G37" s="156"/>
      <c r="H37" s="151"/>
      <c r="I37" s="61"/>
      <c r="J37" s="61"/>
    </row>
    <row r="38" spans="2:10" ht="31.2" customHeight="1" thickBot="1" x14ac:dyDescent="0.35">
      <c r="B38" s="4"/>
      <c r="C38" s="147" t="s">
        <v>165</v>
      </c>
      <c r="D38" s="149"/>
      <c r="E38" s="87">
        <v>0.5</v>
      </c>
      <c r="F38" s="147" t="s">
        <v>252</v>
      </c>
      <c r="G38" s="148"/>
      <c r="H38" s="149"/>
      <c r="I38" s="61"/>
      <c r="J38" s="61"/>
    </row>
    <row r="39" spans="2:10" ht="31.2" customHeight="1" thickBot="1" x14ac:dyDescent="0.35">
      <c r="B39" s="4"/>
      <c r="C39" s="160" t="s">
        <v>166</v>
      </c>
      <c r="D39" s="157"/>
      <c r="E39" s="87">
        <v>0.25</v>
      </c>
      <c r="F39" s="147" t="s">
        <v>253</v>
      </c>
      <c r="G39" s="148"/>
      <c r="H39" s="149"/>
      <c r="I39" s="61"/>
      <c r="J39" s="61"/>
    </row>
    <row r="40" spans="2:10" ht="31.2" customHeight="1" thickBot="1" x14ac:dyDescent="0.35">
      <c r="B40" s="4"/>
      <c r="C40" s="147" t="s">
        <v>167</v>
      </c>
      <c r="D40" s="173"/>
      <c r="E40" s="87">
        <v>0.25</v>
      </c>
      <c r="F40" s="86" t="s">
        <v>254</v>
      </c>
      <c r="G40" s="88"/>
      <c r="H40" s="89"/>
      <c r="I40" s="61"/>
      <c r="J40" s="61"/>
    </row>
    <row r="41" spans="2:10" ht="31.2" customHeight="1" thickBot="1" x14ac:dyDescent="0.35">
      <c r="B41" s="4"/>
      <c r="C41" s="147" t="s">
        <v>168</v>
      </c>
      <c r="D41" s="173"/>
      <c r="E41" s="87">
        <v>0.1</v>
      </c>
      <c r="F41" s="86" t="s">
        <v>255</v>
      </c>
      <c r="G41" s="88"/>
      <c r="H41" s="89"/>
      <c r="I41" s="61"/>
      <c r="J41" s="61"/>
    </row>
    <row r="42" spans="2:10" ht="16.2" thickBot="1" x14ac:dyDescent="0.35">
      <c r="B42" s="4"/>
      <c r="C42" s="147" t="s">
        <v>169</v>
      </c>
      <c r="D42" s="149"/>
      <c r="E42" s="87">
        <v>0.1</v>
      </c>
      <c r="F42" s="147" t="s">
        <v>256</v>
      </c>
      <c r="G42" s="148"/>
      <c r="H42" s="149"/>
      <c r="I42" s="61"/>
      <c r="J42" s="61"/>
    </row>
  </sheetData>
  <sheetProtection algorithmName="SHA-512" hashValue="+dkwbzfEkhwew83qsCLUdtIU0KOrpgVnl6oGeih1mCATOOFcD1+5OOsGkxjET6xYmk9NJ7HVANnt+PMJ+nMJTQ==" saltValue="hj5jbepGUB8TZUVUZfpb5w==" spinCount="100000" sheet="1" objects="1" scenarios="1" selectLockedCells="1"/>
  <mergeCells count="57">
    <mergeCell ref="C2:C3"/>
    <mergeCell ref="C40:D40"/>
    <mergeCell ref="C41:D41"/>
    <mergeCell ref="F34:H34"/>
    <mergeCell ref="C34:D34"/>
    <mergeCell ref="C38:D38"/>
    <mergeCell ref="G35:H35"/>
    <mergeCell ref="G36:H36"/>
    <mergeCell ref="F38:H38"/>
    <mergeCell ref="C22:D22"/>
    <mergeCell ref="F22:H22"/>
    <mergeCell ref="G20:H20"/>
    <mergeCell ref="G21:H21"/>
    <mergeCell ref="G28:H28"/>
    <mergeCell ref="C26:D26"/>
    <mergeCell ref="F26:H26"/>
    <mergeCell ref="G27:H27"/>
    <mergeCell ref="C23:D23"/>
    <mergeCell ref="F23:H23"/>
    <mergeCell ref="C24:D24"/>
    <mergeCell ref="F24:H24"/>
    <mergeCell ref="C25:D25"/>
    <mergeCell ref="F25:H25"/>
    <mergeCell ref="G29:H29"/>
    <mergeCell ref="C16:D16"/>
    <mergeCell ref="C42:D42"/>
    <mergeCell ref="F42:H42"/>
    <mergeCell ref="C37:D37"/>
    <mergeCell ref="F37:H37"/>
    <mergeCell ref="C39:D39"/>
    <mergeCell ref="F39:H39"/>
    <mergeCell ref="C33:D33"/>
    <mergeCell ref="F33:H33"/>
    <mergeCell ref="F30:H30"/>
    <mergeCell ref="C31:D31"/>
    <mergeCell ref="F31:H31"/>
    <mergeCell ref="C32:D32"/>
    <mergeCell ref="F32:H32"/>
    <mergeCell ref="C17:D17"/>
    <mergeCell ref="F17:H17"/>
    <mergeCell ref="C18:D18"/>
    <mergeCell ref="F18:H18"/>
    <mergeCell ref="C19:D19"/>
    <mergeCell ref="F19:H19"/>
    <mergeCell ref="G15:H15"/>
    <mergeCell ref="G14:H14"/>
    <mergeCell ref="F16:H16"/>
    <mergeCell ref="C11:D11"/>
    <mergeCell ref="F11:H11"/>
    <mergeCell ref="C12:D12"/>
    <mergeCell ref="F12:H12"/>
    <mergeCell ref="G7:H7"/>
    <mergeCell ref="G8:H8"/>
    <mergeCell ref="C9:D9"/>
    <mergeCell ref="F9:H9"/>
    <mergeCell ref="C10:D10"/>
    <mergeCell ref="F10:H10"/>
  </mergeCells>
  <hyperlinks>
    <hyperlink ref="C2:C3" location="Dashboard!A1" display="DASHBOARD" xr:uid="{57814033-D3F5-411E-B738-C0EB07A83CB9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B1DC-1829-4E93-BADC-C7C6815C995E}">
  <sheetPr codeName="Sheet8"/>
  <dimension ref="B1:N26"/>
  <sheetViews>
    <sheetView showGridLines="0" showRowColHeaders="0" zoomScaleNormal="100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.44140625" bestFit="1" customWidth="1"/>
    <col min="3" max="3" width="38.44140625" customWidth="1"/>
    <col min="4" max="6" width="14" customWidth="1"/>
    <col min="7" max="7" width="25.109375" customWidth="1"/>
    <col min="8" max="8" width="11.44140625" customWidth="1"/>
    <col min="14" max="14" width="11" customWidth="1"/>
  </cols>
  <sheetData>
    <row r="1" spans="2:14" ht="15" thickBot="1" x14ac:dyDescent="0.35"/>
    <row r="2" spans="2:14" ht="15.6" x14ac:dyDescent="0.3">
      <c r="C2" s="117" t="s">
        <v>225</v>
      </c>
      <c r="H2" s="10"/>
      <c r="I2" s="21" t="s">
        <v>20</v>
      </c>
      <c r="J2" s="21" t="s">
        <v>21</v>
      </c>
      <c r="K2" s="21" t="s">
        <v>22</v>
      </c>
      <c r="L2" s="21" t="s">
        <v>42</v>
      </c>
      <c r="M2" s="21" t="s">
        <v>43</v>
      </c>
      <c r="N2" s="21" t="s">
        <v>25</v>
      </c>
    </row>
    <row r="3" spans="2:14" ht="16.2" thickBot="1" x14ac:dyDescent="0.35">
      <c r="C3" s="118"/>
      <c r="H3" s="10"/>
      <c r="I3" s="48">
        <f>COUNTIF(H:H,"Not Started")</f>
        <v>0</v>
      </c>
      <c r="J3" s="48">
        <f>COUNTIF(H:H,"In Progress")</f>
        <v>3</v>
      </c>
      <c r="K3" s="48">
        <f>COUNTIF(H:H,"Completed")</f>
        <v>0</v>
      </c>
      <c r="L3" s="48">
        <f ca="1">COUNTIF(I:I,"On-time")</f>
        <v>3</v>
      </c>
      <c r="M3" s="48">
        <f ca="1">COUNTIF(I:I,"Late")</f>
        <v>0</v>
      </c>
      <c r="N3" s="48" t="str">
        <f>IF(AND(I5=0,J5=0),"Yes","No")</f>
        <v>No</v>
      </c>
    </row>
    <row r="4" spans="2:14" ht="15.6" x14ac:dyDescent="0.3">
      <c r="H4" s="10"/>
      <c r="I4" s="49" t="s">
        <v>26</v>
      </c>
      <c r="J4" s="49" t="s">
        <v>27</v>
      </c>
      <c r="K4" s="49" t="s">
        <v>28</v>
      </c>
      <c r="L4" s="50"/>
      <c r="M4" s="57">
        <f>IF(AND((J3+K3)&gt;0,N3="No"),1,0)</f>
        <v>1</v>
      </c>
      <c r="N4" s="58">
        <f>IF(N3="Yes",1,0)</f>
        <v>0</v>
      </c>
    </row>
    <row r="5" spans="2:14" ht="16.8" x14ac:dyDescent="0.3">
      <c r="B5" s="16" t="s">
        <v>170</v>
      </c>
      <c r="C5" s="71" t="s">
        <v>171</v>
      </c>
      <c r="H5" s="10"/>
      <c r="I5" s="48">
        <f>COUNTIF(E:E,0%)</f>
        <v>5</v>
      </c>
      <c r="J5" s="48">
        <f>COUNTIFS(E:E,"&gt;0%",E:E,"&lt;100%")</f>
        <v>2</v>
      </c>
      <c r="K5" s="48">
        <f>COUNTIF(E:E,100%)</f>
        <v>2</v>
      </c>
      <c r="L5" s="50"/>
      <c r="M5" s="50"/>
      <c r="N5" s="50"/>
    </row>
    <row r="6" spans="2:14" ht="16.2" thickBot="1" x14ac:dyDescent="0.35">
      <c r="H6" s="10"/>
      <c r="I6" s="10"/>
      <c r="J6" s="10" t="s">
        <v>30</v>
      </c>
      <c r="K6" s="10"/>
      <c r="L6" s="10"/>
      <c r="M6" s="10"/>
      <c r="N6" s="10"/>
    </row>
    <row r="7" spans="2:14" ht="29.4" thickBot="1" x14ac:dyDescent="0.35">
      <c r="B7" s="42" t="s">
        <v>31</v>
      </c>
      <c r="C7" s="36" t="s">
        <v>32</v>
      </c>
      <c r="D7" s="36" t="s">
        <v>33</v>
      </c>
      <c r="E7" s="36" t="s">
        <v>34</v>
      </c>
      <c r="F7" s="36" t="s">
        <v>35</v>
      </c>
      <c r="G7" s="36" t="s">
        <v>36</v>
      </c>
      <c r="H7" s="47" t="s">
        <v>37</v>
      </c>
      <c r="I7" s="47" t="s">
        <v>38</v>
      </c>
      <c r="J7" s="10"/>
      <c r="K7" s="10"/>
      <c r="L7" s="10"/>
      <c r="M7" s="10"/>
      <c r="N7" s="10"/>
    </row>
    <row r="8" spans="2:14" ht="43.95" customHeight="1" thickBot="1" x14ac:dyDescent="0.35">
      <c r="B8" s="43">
        <v>7.1</v>
      </c>
      <c r="C8" s="38" t="s">
        <v>172</v>
      </c>
      <c r="D8" s="104">
        <v>46065</v>
      </c>
      <c r="E8" s="98">
        <v>46259</v>
      </c>
      <c r="F8" s="99" t="s">
        <v>232</v>
      </c>
      <c r="G8" s="38" t="s">
        <v>173</v>
      </c>
      <c r="H8" s="60" t="str">
        <f>IF(AVERAGE(E10:E12)=0%,"Not Started",IF(AVERAGE(E10:E12)=100%,"Completed","In Progress"))</f>
        <v>In Progress</v>
      </c>
      <c r="I8" s="60" t="str">
        <f ca="1">IF(AND(D8&lt;TODAY(),H8="Not Started"),"Late",IF(AND(E8&lt;TODAY(),H8="In Progress"),"Late","On-time"))</f>
        <v>On-time</v>
      </c>
      <c r="J8" s="10"/>
      <c r="K8" s="10"/>
      <c r="L8" s="10"/>
      <c r="M8" s="10"/>
      <c r="N8" s="10"/>
    </row>
    <row r="9" spans="2:14" ht="16.2" thickBot="1" x14ac:dyDescent="0.35">
      <c r="B9" s="39"/>
      <c r="C9" s="178" t="s">
        <v>39</v>
      </c>
      <c r="D9" s="179"/>
      <c r="E9" s="40" t="s">
        <v>40</v>
      </c>
      <c r="F9" s="178" t="s">
        <v>45</v>
      </c>
      <c r="G9" s="179"/>
      <c r="H9" s="60"/>
      <c r="I9" s="60"/>
    </row>
    <row r="10" spans="2:14" ht="31.2" customHeight="1" thickBot="1" x14ac:dyDescent="0.35">
      <c r="B10" s="39"/>
      <c r="C10" s="176" t="s">
        <v>174</v>
      </c>
      <c r="D10" s="177"/>
      <c r="E10" s="100">
        <v>1</v>
      </c>
      <c r="F10" s="180" t="s">
        <v>257</v>
      </c>
      <c r="G10" s="181"/>
      <c r="H10" s="60"/>
      <c r="I10" s="60"/>
    </row>
    <row r="11" spans="2:14" ht="28.2" customHeight="1" thickBot="1" x14ac:dyDescent="0.35">
      <c r="B11" s="39"/>
      <c r="C11" s="176" t="s">
        <v>175</v>
      </c>
      <c r="D11" s="177"/>
      <c r="E11" s="100">
        <v>0</v>
      </c>
      <c r="F11" s="180"/>
      <c r="G11" s="181"/>
      <c r="H11" s="60"/>
      <c r="I11" s="60"/>
    </row>
    <row r="12" spans="2:14" ht="16.2" customHeight="1" thickBot="1" x14ac:dyDescent="0.35">
      <c r="B12" s="39"/>
      <c r="C12" s="176" t="s">
        <v>176</v>
      </c>
      <c r="D12" s="177"/>
      <c r="E12" s="100">
        <v>0</v>
      </c>
      <c r="F12" s="180"/>
      <c r="G12" s="181"/>
      <c r="H12" s="60"/>
      <c r="I12" s="60"/>
    </row>
    <row r="13" spans="2:14" ht="8.6999999999999993" customHeight="1" thickBot="1" x14ac:dyDescent="0.35">
      <c r="B13" s="39"/>
      <c r="C13" s="41"/>
      <c r="D13" s="41"/>
      <c r="E13" s="41"/>
      <c r="F13" s="41"/>
      <c r="G13" s="41"/>
      <c r="H13" s="60"/>
      <c r="I13" s="60"/>
    </row>
    <row r="14" spans="2:14" ht="28.2" thickBot="1" x14ac:dyDescent="0.35">
      <c r="B14" s="77" t="s">
        <v>31</v>
      </c>
      <c r="C14" s="45" t="s">
        <v>32</v>
      </c>
      <c r="D14" s="45" t="s">
        <v>33</v>
      </c>
      <c r="E14" s="45" t="s">
        <v>34</v>
      </c>
      <c r="F14" s="45" t="s">
        <v>35</v>
      </c>
      <c r="G14" s="45" t="s">
        <v>36</v>
      </c>
      <c r="H14" s="60"/>
      <c r="I14" s="60"/>
    </row>
    <row r="15" spans="2:14" ht="42" thickBot="1" x14ac:dyDescent="0.35">
      <c r="B15" s="37">
        <v>7.2</v>
      </c>
      <c r="C15" s="38" t="s">
        <v>52</v>
      </c>
      <c r="D15" s="97">
        <v>46027</v>
      </c>
      <c r="E15" s="98">
        <v>46183</v>
      </c>
      <c r="F15" s="99" t="s">
        <v>232</v>
      </c>
      <c r="G15" s="38" t="s">
        <v>177</v>
      </c>
      <c r="H15" s="60" t="str">
        <f>IF(AVERAGE(E17:E19)=0%,"Not Started",IF(AVERAGE(E17:E19)=100%,"Completed","In Progress"))</f>
        <v>In Progress</v>
      </c>
      <c r="I15" s="60" t="str">
        <f ca="1">IF(AND(D15&lt;TODAY(),H15="Not Started"),"Late",IF(AND(E15&lt;TODAY(),H15="In Progress"),"Late","On-time"))</f>
        <v>On-time</v>
      </c>
    </row>
    <row r="16" spans="2:14" ht="16.2" thickBot="1" x14ac:dyDescent="0.35">
      <c r="B16" s="39"/>
      <c r="C16" s="178" t="s">
        <v>39</v>
      </c>
      <c r="D16" s="179"/>
      <c r="E16" s="40" t="s">
        <v>40</v>
      </c>
      <c r="F16" s="178" t="s">
        <v>41</v>
      </c>
      <c r="G16" s="179"/>
      <c r="H16" s="60"/>
      <c r="I16" s="60"/>
    </row>
    <row r="17" spans="2:9" ht="28.2" customHeight="1" thickBot="1" x14ac:dyDescent="0.35">
      <c r="B17" s="39"/>
      <c r="C17" s="180" t="s">
        <v>178</v>
      </c>
      <c r="D17" s="181"/>
      <c r="E17" s="100">
        <v>1</v>
      </c>
      <c r="F17" s="176" t="s">
        <v>262</v>
      </c>
      <c r="G17" s="177"/>
      <c r="H17" s="60"/>
      <c r="I17" s="60"/>
    </row>
    <row r="18" spans="2:9" ht="29.25" customHeight="1" thickBot="1" x14ac:dyDescent="0.35">
      <c r="B18" s="39"/>
      <c r="C18" s="180" t="s">
        <v>179</v>
      </c>
      <c r="D18" s="181"/>
      <c r="E18" s="100">
        <v>0.25</v>
      </c>
      <c r="F18" s="176"/>
      <c r="G18" s="177"/>
      <c r="H18" s="60"/>
      <c r="I18" s="60"/>
    </row>
    <row r="19" spans="2:9" ht="29.25" customHeight="1" thickBot="1" x14ac:dyDescent="0.35">
      <c r="B19" s="39"/>
      <c r="C19" s="180" t="s">
        <v>180</v>
      </c>
      <c r="D19" s="181"/>
      <c r="E19" s="100">
        <v>0</v>
      </c>
      <c r="F19" s="176"/>
      <c r="G19" s="177"/>
      <c r="H19" s="60"/>
      <c r="I19" s="60"/>
    </row>
    <row r="20" spans="2:9" ht="28.2" thickBot="1" x14ac:dyDescent="0.35">
      <c r="B20" s="77" t="s">
        <v>31</v>
      </c>
      <c r="C20" s="45" t="s">
        <v>32</v>
      </c>
      <c r="D20" s="45" t="s">
        <v>33</v>
      </c>
      <c r="E20" s="45" t="s">
        <v>34</v>
      </c>
      <c r="F20" s="45" t="s">
        <v>35</v>
      </c>
      <c r="G20" s="45" t="s">
        <v>36</v>
      </c>
      <c r="H20" s="60"/>
      <c r="I20" s="60"/>
    </row>
    <row r="21" spans="2:9" ht="28.2" thickBot="1" x14ac:dyDescent="0.35">
      <c r="B21" s="37">
        <v>7.3</v>
      </c>
      <c r="C21" s="38" t="s">
        <v>181</v>
      </c>
      <c r="D21" s="98">
        <v>46065</v>
      </c>
      <c r="E21" s="98">
        <v>46430</v>
      </c>
      <c r="F21" s="99" t="s">
        <v>232</v>
      </c>
      <c r="G21" s="38" t="s">
        <v>182</v>
      </c>
      <c r="H21" s="60" t="str">
        <f>IF(AVERAGE(E23:E25)=0%,"Not Started",IF(AVERAGE(E23:E25)=100%,"Completed","In Progress"))</f>
        <v>In Progress</v>
      </c>
      <c r="I21" s="60" t="str">
        <f ca="1">IF(AND(D21&lt;TODAY(),H21="Not Started"),"Late",IF(AND(E21&lt;TODAY(),H21="In Progress"),"Late","On-time"))</f>
        <v>On-time</v>
      </c>
    </row>
    <row r="22" spans="2:9" ht="16.2" thickBot="1" x14ac:dyDescent="0.35">
      <c r="B22" s="39"/>
      <c r="C22" s="178" t="s">
        <v>39</v>
      </c>
      <c r="D22" s="179"/>
      <c r="E22" s="40" t="s">
        <v>40</v>
      </c>
      <c r="F22" s="178" t="s">
        <v>41</v>
      </c>
      <c r="G22" s="179"/>
      <c r="H22" s="60"/>
      <c r="I22" s="60"/>
    </row>
    <row r="23" spans="2:9" ht="28.2" customHeight="1" thickBot="1" x14ac:dyDescent="0.35">
      <c r="B23" s="39"/>
      <c r="C23" s="176" t="s">
        <v>183</v>
      </c>
      <c r="D23" s="177"/>
      <c r="E23" s="100">
        <v>0.25</v>
      </c>
      <c r="F23" s="176" t="s">
        <v>261</v>
      </c>
      <c r="G23" s="177"/>
      <c r="H23" s="60"/>
      <c r="I23" s="60"/>
    </row>
    <row r="24" spans="2:9" ht="27.75" customHeight="1" thickBot="1" x14ac:dyDescent="0.35">
      <c r="B24" s="39"/>
      <c r="C24" s="176" t="s">
        <v>184</v>
      </c>
      <c r="D24" s="177"/>
      <c r="E24" s="100">
        <v>0</v>
      </c>
      <c r="F24" s="176"/>
      <c r="G24" s="177"/>
      <c r="H24" s="60"/>
      <c r="I24" s="60"/>
    </row>
    <row r="25" spans="2:9" ht="45.75" customHeight="1" thickBot="1" x14ac:dyDescent="0.35">
      <c r="B25" s="39"/>
      <c r="C25" s="176" t="s">
        <v>185</v>
      </c>
      <c r="D25" s="177"/>
      <c r="E25" s="100">
        <v>0</v>
      </c>
      <c r="F25" s="176"/>
      <c r="G25" s="177"/>
      <c r="H25" s="60"/>
      <c r="I25" s="60"/>
    </row>
    <row r="26" spans="2:9" x14ac:dyDescent="0.3">
      <c r="B26" s="19"/>
      <c r="C26" s="19"/>
      <c r="D26" s="19"/>
      <c r="E26" s="19"/>
      <c r="F26" s="19"/>
      <c r="G26" s="19"/>
      <c r="H26" s="61"/>
      <c r="I26" s="61"/>
    </row>
  </sheetData>
  <sheetProtection algorithmName="SHA-512" hashValue="KFeKlJirKwLCctTkpdUjrYkllYwv7INSa59f8hsfFcF1L229vgx+W9frRCZkO+GADAQ6fp28mUwvPiRSgLC0Lg==" saltValue="vXPh+DOlAfE9bdDTmjO3YA==" spinCount="100000" sheet="1" objects="1" scenarios="1" selectLockedCells="1"/>
  <mergeCells count="25">
    <mergeCell ref="C2:C3"/>
    <mergeCell ref="F23:G23"/>
    <mergeCell ref="F24:G24"/>
    <mergeCell ref="F19:G19"/>
    <mergeCell ref="C17:D17"/>
    <mergeCell ref="C18:D18"/>
    <mergeCell ref="F17:G17"/>
    <mergeCell ref="F18:G18"/>
    <mergeCell ref="C19:D19"/>
    <mergeCell ref="C25:D25"/>
    <mergeCell ref="F25:G25"/>
    <mergeCell ref="F9:G9"/>
    <mergeCell ref="F10:G10"/>
    <mergeCell ref="F11:G11"/>
    <mergeCell ref="F12:G12"/>
    <mergeCell ref="C16:D16"/>
    <mergeCell ref="F16:G16"/>
    <mergeCell ref="C11:D11"/>
    <mergeCell ref="C12:D12"/>
    <mergeCell ref="C9:D9"/>
    <mergeCell ref="C10:D10"/>
    <mergeCell ref="C24:D24"/>
    <mergeCell ref="C22:D22"/>
    <mergeCell ref="F22:G22"/>
    <mergeCell ref="C23:D23"/>
  </mergeCells>
  <hyperlinks>
    <hyperlink ref="C2:C3" location="Dashboard!A1" display="DASHBOARD" xr:uid="{F68742F0-FEB0-44DD-B7A3-60722A2DAC4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7583-B925-4CB2-9B0D-68D7A4DDD385}">
  <sheetPr codeName="Sheet9"/>
  <dimension ref="B1:N27"/>
  <sheetViews>
    <sheetView showGridLines="0" showRowColHeaders="0" zoomScaleNormal="100" workbookViewId="0">
      <selection activeCell="C2" sqref="C2:C3"/>
    </sheetView>
  </sheetViews>
  <sheetFormatPr defaultColWidth="8.6640625" defaultRowHeight="14.4" x14ac:dyDescent="0.3"/>
  <cols>
    <col min="1" max="1" width="2.109375" customWidth="1"/>
    <col min="2" max="2" width="11.44140625" bestFit="1" customWidth="1"/>
    <col min="3" max="3" width="38.44140625" customWidth="1"/>
    <col min="4" max="6" width="14" customWidth="1"/>
    <col min="7" max="7" width="25.109375" customWidth="1"/>
    <col min="8" max="8" width="12.6640625" customWidth="1"/>
  </cols>
  <sheetData>
    <row r="1" spans="2:14" ht="15" thickBot="1" x14ac:dyDescent="0.35"/>
    <row r="2" spans="2:14" ht="15.6" x14ac:dyDescent="0.3">
      <c r="C2" s="117" t="s">
        <v>225</v>
      </c>
      <c r="H2" s="10"/>
      <c r="I2" s="21" t="s">
        <v>20</v>
      </c>
      <c r="J2" s="21" t="s">
        <v>21</v>
      </c>
      <c r="K2" s="21" t="s">
        <v>22</v>
      </c>
      <c r="L2" s="21" t="s">
        <v>42</v>
      </c>
      <c r="M2" s="21" t="s">
        <v>43</v>
      </c>
      <c r="N2" s="21" t="s">
        <v>25</v>
      </c>
    </row>
    <row r="3" spans="2:14" ht="16.2" thickBot="1" x14ac:dyDescent="0.35">
      <c r="C3" s="118"/>
      <c r="H3" s="10"/>
      <c r="I3" s="48">
        <f>COUNTIF(H:H,"Not Started")</f>
        <v>0</v>
      </c>
      <c r="J3" s="48">
        <f>COUNTIF(H:H,"In Progress")</f>
        <v>3</v>
      </c>
      <c r="K3" s="48">
        <f>COUNTIF(H:H,"Completed")</f>
        <v>0</v>
      </c>
      <c r="L3" s="48">
        <f ca="1">COUNTIF(I:I,"On-time")</f>
        <v>3</v>
      </c>
      <c r="M3" s="48">
        <f ca="1">COUNTIF(I:I,"Late")</f>
        <v>0</v>
      </c>
      <c r="N3" s="48" t="str">
        <f>IF(AND(I5=0,J5=0),"Yes","No")</f>
        <v>No</v>
      </c>
    </row>
    <row r="4" spans="2:14" ht="15.6" x14ac:dyDescent="0.3">
      <c r="H4" s="10"/>
      <c r="I4" s="49" t="s">
        <v>26</v>
      </c>
      <c r="J4" s="49" t="s">
        <v>27</v>
      </c>
      <c r="K4" s="49" t="s">
        <v>28</v>
      </c>
      <c r="L4" s="50"/>
      <c r="M4" s="62">
        <f>IF(AND((J3+K3)&gt;0,N3="No"),1,0)</f>
        <v>1</v>
      </c>
      <c r="N4" s="58">
        <f>IF(N3="Yes",1,0)</f>
        <v>0</v>
      </c>
    </row>
    <row r="5" spans="2:14" ht="16.8" x14ac:dyDescent="0.3">
      <c r="B5" s="16" t="s">
        <v>186</v>
      </c>
      <c r="C5" s="71" t="s">
        <v>187</v>
      </c>
      <c r="H5" s="10"/>
      <c r="I5" s="48">
        <f>COUNTIF(E:E,0%)</f>
        <v>6</v>
      </c>
      <c r="J5" s="48">
        <f>COUNTIFS(E:E,"&gt;0%",E:E,"&lt;100%")</f>
        <v>4</v>
      </c>
      <c r="K5" s="48">
        <f>COUNTIF(E:E,100%)</f>
        <v>0</v>
      </c>
      <c r="L5" s="50"/>
      <c r="M5" s="50"/>
      <c r="N5" s="50"/>
    </row>
    <row r="6" spans="2:14" ht="16.2" thickBot="1" x14ac:dyDescent="0.35">
      <c r="H6" s="10"/>
      <c r="I6" s="10"/>
      <c r="J6" s="10" t="s">
        <v>30</v>
      </c>
      <c r="K6" s="10"/>
      <c r="L6" s="10"/>
      <c r="M6" s="10"/>
      <c r="N6" s="10"/>
    </row>
    <row r="7" spans="2:14" ht="27" customHeight="1" thickBot="1" x14ac:dyDescent="0.35">
      <c r="B7" s="35" t="s">
        <v>31</v>
      </c>
      <c r="C7" s="36" t="s">
        <v>32</v>
      </c>
      <c r="D7" s="36" t="s">
        <v>33</v>
      </c>
      <c r="E7" s="36" t="s">
        <v>34</v>
      </c>
      <c r="F7" s="36" t="s">
        <v>35</v>
      </c>
      <c r="G7" s="36" t="s">
        <v>36</v>
      </c>
      <c r="H7" s="47" t="s">
        <v>37</v>
      </c>
      <c r="I7" s="47" t="s">
        <v>38</v>
      </c>
      <c r="J7" s="10"/>
      <c r="K7" s="10"/>
      <c r="L7" s="10"/>
      <c r="M7" s="10"/>
      <c r="N7" s="10"/>
    </row>
    <row r="8" spans="2:14" ht="59.25" customHeight="1" thickBot="1" x14ac:dyDescent="0.35">
      <c r="B8" s="37">
        <v>8.1</v>
      </c>
      <c r="C8" s="38" t="s">
        <v>188</v>
      </c>
      <c r="D8" s="101">
        <v>46037</v>
      </c>
      <c r="E8" s="98">
        <v>46235</v>
      </c>
      <c r="F8" s="99" t="s">
        <v>232</v>
      </c>
      <c r="G8" s="38" t="s">
        <v>189</v>
      </c>
      <c r="H8" s="60" t="str">
        <f>IF(AVERAGE(E10:E12)=0%,"Not Started",IF(AVERAGE(E10:E12)=100%,"Completed","In Progress"))</f>
        <v>In Progress</v>
      </c>
      <c r="I8" s="60" t="str">
        <f ca="1">IF(AND(D8&lt;TODAY(),H8="Not Started"),"Late",IF(AND(E8&lt;TODAY(),H8="In Progress"),"Late","On-time"))</f>
        <v>On-time</v>
      </c>
      <c r="J8" s="10"/>
      <c r="K8" s="10"/>
      <c r="L8" s="10"/>
      <c r="M8" s="10"/>
      <c r="N8" s="10"/>
    </row>
    <row r="9" spans="2:14" ht="16.2" thickBot="1" x14ac:dyDescent="0.35">
      <c r="B9" s="39"/>
      <c r="C9" s="178" t="s">
        <v>39</v>
      </c>
      <c r="D9" s="179"/>
      <c r="E9" s="40" t="s">
        <v>40</v>
      </c>
      <c r="F9" s="178" t="s">
        <v>41</v>
      </c>
      <c r="G9" s="179"/>
      <c r="H9" s="60"/>
      <c r="I9" s="60"/>
    </row>
    <row r="10" spans="2:14" ht="31.2" customHeight="1" thickBot="1" x14ac:dyDescent="0.35">
      <c r="B10" s="39"/>
      <c r="C10" s="180" t="s">
        <v>190</v>
      </c>
      <c r="D10" s="181"/>
      <c r="E10" s="102">
        <v>0.5</v>
      </c>
      <c r="F10" s="176" t="s">
        <v>258</v>
      </c>
      <c r="G10" s="177"/>
      <c r="H10" s="60"/>
      <c r="I10" s="60"/>
    </row>
    <row r="11" spans="2:14" ht="28.2" customHeight="1" thickBot="1" x14ac:dyDescent="0.35">
      <c r="B11" s="39"/>
      <c r="C11" s="180" t="s">
        <v>191</v>
      </c>
      <c r="D11" s="181"/>
      <c r="E11" s="102">
        <v>0.25</v>
      </c>
      <c r="F11" s="176" t="s">
        <v>259</v>
      </c>
      <c r="G11" s="177"/>
      <c r="H11" s="60"/>
      <c r="I11" s="60"/>
    </row>
    <row r="12" spans="2:14" ht="28.2" customHeight="1" thickBot="1" x14ac:dyDescent="0.35">
      <c r="B12" s="39"/>
      <c r="C12" s="180" t="s">
        <v>192</v>
      </c>
      <c r="D12" s="181"/>
      <c r="E12" s="102">
        <v>0</v>
      </c>
      <c r="F12" s="176" t="s">
        <v>256</v>
      </c>
      <c r="G12" s="177"/>
      <c r="H12" s="60"/>
      <c r="I12" s="60"/>
    </row>
    <row r="13" spans="2:14" ht="8.6999999999999993" customHeight="1" thickBot="1" x14ac:dyDescent="0.35">
      <c r="B13" s="39"/>
      <c r="C13" s="41"/>
      <c r="D13" s="41"/>
      <c r="E13" s="41"/>
      <c r="F13" s="41"/>
      <c r="G13" s="41"/>
      <c r="H13" s="60"/>
      <c r="I13" s="60"/>
    </row>
    <row r="14" spans="2:14" ht="29.25" customHeight="1" thickBot="1" x14ac:dyDescent="0.35">
      <c r="B14" s="44" t="s">
        <v>31</v>
      </c>
      <c r="C14" s="45" t="s">
        <v>32</v>
      </c>
      <c r="D14" s="45" t="s">
        <v>33</v>
      </c>
      <c r="E14" s="45" t="s">
        <v>34</v>
      </c>
      <c r="F14" s="45" t="s">
        <v>35</v>
      </c>
      <c r="G14" s="45" t="s">
        <v>36</v>
      </c>
      <c r="H14" s="60"/>
      <c r="I14" s="60"/>
    </row>
    <row r="15" spans="2:14" ht="42" thickBot="1" x14ac:dyDescent="0.35">
      <c r="B15" s="37">
        <v>8.1999999999999993</v>
      </c>
      <c r="C15" s="38" t="s">
        <v>193</v>
      </c>
      <c r="D15" s="103">
        <v>46065</v>
      </c>
      <c r="E15" s="103">
        <v>46430</v>
      </c>
      <c r="F15" s="99" t="s">
        <v>232</v>
      </c>
      <c r="G15" s="38" t="s">
        <v>194</v>
      </c>
      <c r="H15" s="60" t="str">
        <f>IF(AVERAGE(E17:E19)=0%,"Not Started",IF(AVERAGE(E17:E19)=100%,"Completed","In Progress"))</f>
        <v>In Progress</v>
      </c>
      <c r="I15" s="60" t="str">
        <f ca="1">IF(AND(D15&lt;TODAY(),H15="Not Started"),"Late",IF(AND(E15&lt;TODAY(),H15="In Progress"),"Late","On-time"))</f>
        <v>On-time</v>
      </c>
    </row>
    <row r="16" spans="2:14" ht="16.2" thickBot="1" x14ac:dyDescent="0.35">
      <c r="B16" s="39"/>
      <c r="C16" s="178" t="s">
        <v>39</v>
      </c>
      <c r="D16" s="179"/>
      <c r="E16" s="40" t="s">
        <v>40</v>
      </c>
      <c r="F16" s="178" t="s">
        <v>41</v>
      </c>
      <c r="G16" s="179"/>
      <c r="H16" s="60"/>
      <c r="I16" s="60"/>
    </row>
    <row r="17" spans="2:9" ht="15" customHeight="1" thickBot="1" x14ac:dyDescent="0.35">
      <c r="B17" s="39"/>
      <c r="C17" s="176" t="s">
        <v>195</v>
      </c>
      <c r="D17" s="177"/>
      <c r="E17" s="102">
        <v>0.25</v>
      </c>
      <c r="F17" s="176" t="s">
        <v>260</v>
      </c>
      <c r="G17" s="177"/>
      <c r="H17" s="60"/>
      <c r="I17" s="60"/>
    </row>
    <row r="18" spans="2:9" ht="15" customHeight="1" thickBot="1" x14ac:dyDescent="0.35">
      <c r="B18" s="39"/>
      <c r="C18" s="176" t="s">
        <v>196</v>
      </c>
      <c r="D18" s="177"/>
      <c r="E18" s="102">
        <v>0</v>
      </c>
      <c r="F18" s="176"/>
      <c r="G18" s="177"/>
      <c r="H18" s="60"/>
      <c r="I18" s="60"/>
    </row>
    <row r="19" spans="2:9" ht="15" customHeight="1" thickBot="1" x14ac:dyDescent="0.35">
      <c r="B19" s="39"/>
      <c r="C19" s="176" t="s">
        <v>197</v>
      </c>
      <c r="D19" s="177"/>
      <c r="E19" s="102">
        <v>0</v>
      </c>
      <c r="F19" s="176"/>
      <c r="G19" s="177"/>
      <c r="H19" s="60"/>
      <c r="I19" s="60"/>
    </row>
    <row r="20" spans="2:9" ht="16.2" thickBot="1" x14ac:dyDescent="0.35">
      <c r="B20" s="39"/>
      <c r="C20" s="176" t="s">
        <v>198</v>
      </c>
      <c r="D20" s="177"/>
      <c r="E20" s="102">
        <v>0</v>
      </c>
      <c r="F20" s="176"/>
      <c r="G20" s="177"/>
      <c r="H20" s="60"/>
      <c r="I20" s="60"/>
    </row>
    <row r="21" spans="2:9" ht="30" customHeight="1" thickBot="1" x14ac:dyDescent="0.35">
      <c r="B21" s="44" t="s">
        <v>31</v>
      </c>
      <c r="C21" s="45" t="s">
        <v>32</v>
      </c>
      <c r="D21" s="45" t="s">
        <v>33</v>
      </c>
      <c r="E21" s="45" t="s">
        <v>34</v>
      </c>
      <c r="F21" s="45" t="s">
        <v>35</v>
      </c>
      <c r="G21" s="45" t="s">
        <v>36</v>
      </c>
      <c r="H21" s="60"/>
      <c r="I21" s="60"/>
    </row>
    <row r="22" spans="2:9" ht="61.2" customHeight="1" thickBot="1" x14ac:dyDescent="0.35">
      <c r="B22" s="37">
        <v>8.3000000000000007</v>
      </c>
      <c r="C22" s="38" t="s">
        <v>199</v>
      </c>
      <c r="D22" s="103">
        <v>46065</v>
      </c>
      <c r="E22" s="103">
        <v>46430</v>
      </c>
      <c r="F22" s="99" t="s">
        <v>232</v>
      </c>
      <c r="G22" s="38" t="s">
        <v>201</v>
      </c>
      <c r="H22" s="60" t="str">
        <f>IF(AVERAGE(E24:E26)=0%,"Not Started",IF(AVERAGE(E24:E26)=100%,"Completed","In Progress"))</f>
        <v>In Progress</v>
      </c>
      <c r="I22" s="60" t="str">
        <f ca="1">IF(AND(D22&lt;TODAY(),H22="Not Started"),"Late",IF(AND(E22&lt;TODAY(),H22="In Progress"),"Late","On-time"))</f>
        <v>On-time</v>
      </c>
    </row>
    <row r="23" spans="2:9" ht="15" customHeight="1" thickBot="1" x14ac:dyDescent="0.35">
      <c r="B23" s="39"/>
      <c r="C23" s="178" t="s">
        <v>39</v>
      </c>
      <c r="D23" s="179"/>
      <c r="E23" s="40" t="s">
        <v>40</v>
      </c>
      <c r="F23" s="178" t="s">
        <v>41</v>
      </c>
      <c r="G23" s="179"/>
      <c r="H23" s="60"/>
      <c r="I23" s="60"/>
    </row>
    <row r="24" spans="2:9" ht="28.5" customHeight="1" thickBot="1" x14ac:dyDescent="0.35">
      <c r="B24" s="39"/>
      <c r="C24" s="176" t="s">
        <v>200</v>
      </c>
      <c r="D24" s="177"/>
      <c r="E24" s="102">
        <v>0.1</v>
      </c>
      <c r="F24" s="176"/>
      <c r="G24" s="177"/>
      <c r="H24" s="60"/>
      <c r="I24" s="60"/>
    </row>
    <row r="25" spans="2:9" ht="15" customHeight="1" thickBot="1" x14ac:dyDescent="0.35">
      <c r="B25" s="39"/>
      <c r="C25" s="176" t="s">
        <v>202</v>
      </c>
      <c r="D25" s="177"/>
      <c r="E25" s="102">
        <v>0</v>
      </c>
      <c r="F25" s="176"/>
      <c r="G25" s="177"/>
      <c r="H25" s="60"/>
      <c r="I25" s="60"/>
    </row>
    <row r="26" spans="2:9" ht="15" customHeight="1" thickBot="1" x14ac:dyDescent="0.35">
      <c r="B26" s="39"/>
      <c r="C26" s="176" t="s">
        <v>203</v>
      </c>
      <c r="D26" s="177"/>
      <c r="E26" s="102">
        <v>0</v>
      </c>
      <c r="F26" s="176"/>
      <c r="G26" s="177"/>
      <c r="H26" s="60"/>
      <c r="I26" s="60"/>
    </row>
    <row r="27" spans="2:9" x14ac:dyDescent="0.3">
      <c r="B27" s="19"/>
      <c r="C27" s="19"/>
      <c r="D27" s="19"/>
      <c r="E27" s="19"/>
      <c r="F27" s="19"/>
      <c r="G27" s="19"/>
      <c r="H27" s="61"/>
      <c r="I27" s="61"/>
    </row>
  </sheetData>
  <sheetProtection algorithmName="SHA-512" hashValue="m43rwdhlHrE0hUtmxmOYfb0BE6A0lU35rPL3eMLT8ktpj+WqViIm1WrDoEZ8p5hAJXr3zS7XxL9uFD/P3iylwA==" saltValue="6H8YHowd0sCLigT8s/AKuA==" spinCount="100000" sheet="1" objects="1" scenarios="1" selectLockedCells="1"/>
  <mergeCells count="27">
    <mergeCell ref="C2:C3"/>
    <mergeCell ref="C20:D20"/>
    <mergeCell ref="F20:G20"/>
    <mergeCell ref="C12:D12"/>
    <mergeCell ref="F12:G12"/>
    <mergeCell ref="C9:D9"/>
    <mergeCell ref="F9:G9"/>
    <mergeCell ref="C10:D10"/>
    <mergeCell ref="F10:G10"/>
    <mergeCell ref="C11:D11"/>
    <mergeCell ref="F11:G11"/>
    <mergeCell ref="C26:D26"/>
    <mergeCell ref="F26:G26"/>
    <mergeCell ref="C16:D16"/>
    <mergeCell ref="C17:D17"/>
    <mergeCell ref="F16:G16"/>
    <mergeCell ref="F17:G17"/>
    <mergeCell ref="C23:D23"/>
    <mergeCell ref="F23:G23"/>
    <mergeCell ref="C24:D24"/>
    <mergeCell ref="F24:G24"/>
    <mergeCell ref="C25:D25"/>
    <mergeCell ref="F25:G25"/>
    <mergeCell ref="C18:D18"/>
    <mergeCell ref="F18:G18"/>
    <mergeCell ref="C19:D19"/>
    <mergeCell ref="F19:G19"/>
  </mergeCells>
  <hyperlinks>
    <hyperlink ref="C2:C3" location="Dashboard!A1" display="Dashboard" xr:uid="{14714EA5-A950-4442-A047-95E09D6E0D0D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5EDBA1C2A0549B58DED73D1D840ED" ma:contentTypeVersion="" ma:contentTypeDescription="Create a new document." ma:contentTypeScope="" ma:versionID="116b770b48e51a9d95f1d37c77cdbf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9F65A3-6C39-4EA7-8AED-21BADC4C0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005F79-57D9-4071-BE10-CD1D070A44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E4158E-7C5D-4EDA-83DA-88EAAA0344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Dashboard</vt:lpstr>
      <vt:lpstr>Goal 1</vt:lpstr>
      <vt:lpstr>Goal 2</vt:lpstr>
      <vt:lpstr>Goal 3</vt:lpstr>
      <vt:lpstr>Goal 4</vt:lpstr>
      <vt:lpstr>Goal 5</vt:lpstr>
      <vt:lpstr>Goal 6</vt:lpstr>
      <vt:lpstr>Goal 7</vt:lpstr>
      <vt:lpstr>Goal 8</vt:lpstr>
      <vt:lpstr>'Goal 2'!_Hlk115433723</vt:lpstr>
      <vt:lpstr>'Goal 2'!_Toc117178264</vt:lpstr>
      <vt:lpstr>'Goal 3'!_Toc117178264</vt:lpstr>
      <vt:lpstr>'Goal 3'!_Toc117178265</vt:lpstr>
      <vt:lpstr>'Goal 4'!_Toc117178266</vt:lpstr>
      <vt:lpstr>'Goal 5'!_Toc117178266</vt:lpstr>
      <vt:lpstr>'Goal 6'!_Toc117178266</vt:lpstr>
      <vt:lpstr>'Goal 7'!_Toc117178266</vt:lpstr>
      <vt:lpstr>'Goal 8'!_Toc117178266</vt:lpstr>
      <vt:lpstr>'Goal 5'!_Toc117178267</vt:lpstr>
      <vt:lpstr>'Goal 6'!_Toc117178267</vt:lpstr>
      <vt:lpstr>'Goal 7'!_Toc117178267</vt:lpstr>
      <vt:lpstr>'Goal 8'!_Toc117178267</vt:lpstr>
      <vt:lpstr>'Goal 1'!_Toc62853835</vt:lpstr>
    </vt:vector>
  </TitlesOfParts>
  <Manager/>
  <Company>Lumark Technologies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Bree</dc:creator>
  <cp:keywords/>
  <dc:description/>
  <cp:lastModifiedBy>Driscoll, Sean</cp:lastModifiedBy>
  <cp:revision/>
  <cp:lastPrinted>2026-02-12T20:16:12Z</cp:lastPrinted>
  <dcterms:created xsi:type="dcterms:W3CDTF">2022-10-26T20:40:47Z</dcterms:created>
  <dcterms:modified xsi:type="dcterms:W3CDTF">2026-04-02T14:39:52Z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0x0101008065EDBA1C2A0549B58DED73D1D840ED</vt:lpwstr>
  </property>
</Properties>
</file>